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396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Титульный" sheetId="17" r:id="rId6"/>
    <sheet name="Национальные пректы" sheetId="18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'!$D$2:$D$202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'!$A$1:$BC$177</definedName>
  </definedNames>
  <calcPr calcId="162913" iterate="1"/>
</workbook>
</file>

<file path=xl/calcChain.xml><?xml version="1.0" encoding="utf-8"?>
<calcChain xmlns="http://schemas.openxmlformats.org/spreadsheetml/2006/main">
  <c r="AJ21" i="14" l="1"/>
  <c r="AY97" i="13"/>
  <c r="AY85" i="13"/>
  <c r="AF10" i="14"/>
  <c r="AG10" i="14" s="1"/>
  <c r="D26" i="14"/>
  <c r="D27" i="14"/>
  <c r="AJ124" i="13"/>
  <c r="AY124" i="13"/>
  <c r="AJ107" i="13"/>
  <c r="AM105" i="13"/>
  <c r="AY77" i="13"/>
  <c r="AJ50" i="13"/>
  <c r="AJ47" i="13"/>
  <c r="AG37" i="14"/>
  <c r="AG36" i="14"/>
  <c r="AG35" i="14"/>
  <c r="AG34" i="14"/>
  <c r="AG32" i="14"/>
  <c r="AG31" i="14"/>
  <c r="AG30" i="14"/>
  <c r="AG29" i="14"/>
  <c r="AG28" i="14"/>
  <c r="AG27" i="14"/>
  <c r="AG26" i="14"/>
  <c r="AG21" i="14"/>
  <c r="AG20" i="14"/>
  <c r="AG19" i="14"/>
  <c r="AG17" i="14"/>
  <c r="AG16" i="14"/>
  <c r="AG15" i="14"/>
  <c r="AG13" i="14"/>
  <c r="AG11" i="14"/>
  <c r="AG9" i="14"/>
  <c r="AF25" i="14"/>
  <c r="AE25" i="14"/>
  <c r="AG25" i="14" l="1"/>
  <c r="AZ88" i="13" l="1"/>
  <c r="AY88" i="13"/>
  <c r="AZ87" i="13"/>
  <c r="AY87" i="13"/>
  <c r="AW88" i="13"/>
  <c r="AV88" i="13"/>
  <c r="AU88" i="13"/>
  <c r="AT88" i="13"/>
  <c r="AW87" i="13"/>
  <c r="AV87" i="13"/>
  <c r="AU87" i="13"/>
  <c r="AT87" i="13"/>
  <c r="AR88" i="13"/>
  <c r="AQ88" i="13"/>
  <c r="AP88" i="13"/>
  <c r="AO88" i="13"/>
  <c r="AR87" i="13"/>
  <c r="AQ87" i="13"/>
  <c r="AP87" i="13"/>
  <c r="AO87" i="13"/>
  <c r="AM88" i="13"/>
  <c r="AL88" i="13"/>
  <c r="AK88" i="13"/>
  <c r="AJ88" i="13"/>
  <c r="AM87" i="13"/>
  <c r="AL87" i="13"/>
  <c r="AK87" i="13"/>
  <c r="AJ87" i="13"/>
  <c r="AH88" i="13"/>
  <c r="AG88" i="13"/>
  <c r="AF88" i="13"/>
  <c r="AE88" i="13"/>
  <c r="AH87" i="13"/>
  <c r="AG87" i="13"/>
  <c r="AF87" i="13"/>
  <c r="AE87" i="13"/>
  <c r="AC88" i="13"/>
  <c r="AB88" i="13"/>
  <c r="AA88" i="13"/>
  <c r="Z88" i="13"/>
  <c r="AC87" i="13"/>
  <c r="AB87" i="13"/>
  <c r="AA87" i="13"/>
  <c r="Z87" i="13"/>
  <c r="X88" i="13"/>
  <c r="W88" i="13"/>
  <c r="X87" i="13"/>
  <c r="W87" i="13"/>
  <c r="U88" i="13"/>
  <c r="T88" i="13"/>
  <c r="U87" i="13"/>
  <c r="T87" i="13"/>
  <c r="R88" i="13"/>
  <c r="Q88" i="13"/>
  <c r="R87" i="13"/>
  <c r="Q87" i="13"/>
  <c r="O88" i="13"/>
  <c r="N88" i="13"/>
  <c r="O87" i="13"/>
  <c r="N87" i="13"/>
  <c r="L88" i="13"/>
  <c r="K88" i="13"/>
  <c r="L87" i="13"/>
  <c r="K87" i="13"/>
  <c r="I88" i="13"/>
  <c r="I87" i="13"/>
  <c r="H88" i="13"/>
  <c r="H87" i="13"/>
  <c r="BA95" i="13"/>
  <c r="AZ95" i="13"/>
  <c r="AY95" i="13"/>
  <c r="AX95" i="13"/>
  <c r="AW95" i="13"/>
  <c r="AV95" i="13"/>
  <c r="AU95" i="13"/>
  <c r="AT95" i="13"/>
  <c r="AS95" i="13"/>
  <c r="AR95" i="13"/>
  <c r="AO95" i="13"/>
  <c r="AN95" i="13"/>
  <c r="AM95" i="13"/>
  <c r="AL95" i="13"/>
  <c r="AK95" i="13"/>
  <c r="AJ95" i="13"/>
  <c r="AI95" i="13"/>
  <c r="AH95" i="13"/>
  <c r="AG95" i="13"/>
  <c r="AF95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H86" i="13" l="1"/>
  <c r="F97" i="13" l="1"/>
  <c r="E97" i="13"/>
  <c r="F96" i="13"/>
  <c r="E96" i="13"/>
  <c r="F95" i="13"/>
  <c r="E95" i="13"/>
  <c r="AJ49" i="13"/>
  <c r="AJ44" i="13"/>
  <c r="AJ43" i="13"/>
  <c r="E29" i="14"/>
  <c r="E27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C25" i="14"/>
  <c r="O28" i="14"/>
  <c r="O29" i="14"/>
  <c r="O30" i="14"/>
  <c r="O31" i="14"/>
  <c r="O32" i="14"/>
  <c r="O35" i="14"/>
  <c r="O36" i="14"/>
  <c r="O37" i="14"/>
  <c r="O34" i="14"/>
  <c r="X35" i="14"/>
  <c r="X36" i="14"/>
  <c r="X37" i="14"/>
  <c r="X34" i="14"/>
  <c r="X27" i="14"/>
  <c r="X28" i="14"/>
  <c r="X29" i="14"/>
  <c r="X30" i="14"/>
  <c r="X31" i="14"/>
  <c r="X32" i="14"/>
  <c r="X26" i="14"/>
  <c r="X25" i="14" s="1"/>
  <c r="E15" i="14"/>
  <c r="D19" i="14"/>
  <c r="D25" i="14" l="1"/>
  <c r="G95" i="13"/>
  <c r="X10" i="14"/>
  <c r="X11" i="14"/>
  <c r="X13" i="14"/>
  <c r="X16" i="14"/>
  <c r="X17" i="14"/>
  <c r="X21" i="14"/>
  <c r="X9" i="14"/>
  <c r="O13" i="14"/>
  <c r="O15" i="14"/>
  <c r="O16" i="14"/>
  <c r="O17" i="14"/>
  <c r="O19" i="14"/>
  <c r="O20" i="14"/>
  <c r="O21" i="14"/>
  <c r="O23" i="14"/>
  <c r="O10" i="14"/>
  <c r="O11" i="14"/>
  <c r="O9" i="14"/>
  <c r="E19" i="14" l="1"/>
  <c r="D30" i="14" l="1"/>
  <c r="AZ86" i="13" l="1"/>
  <c r="AY86" i="13"/>
  <c r="AW86" i="13"/>
  <c r="AV86" i="13"/>
  <c r="AU86" i="13"/>
  <c r="AT86" i="13"/>
  <c r="AO86" i="13"/>
  <c r="AR86" i="13"/>
  <c r="AQ86" i="13"/>
  <c r="AP86" i="13"/>
  <c r="AM86" i="13"/>
  <c r="AL86" i="13"/>
  <c r="AK86" i="13"/>
  <c r="AJ86" i="13"/>
  <c r="AH86" i="13"/>
  <c r="AE86" i="13"/>
  <c r="E88" i="13"/>
  <c r="F94" i="13"/>
  <c r="E94" i="13"/>
  <c r="F93" i="13"/>
  <c r="E93" i="13"/>
  <c r="BA92" i="13"/>
  <c r="AZ92" i="13"/>
  <c r="AY92" i="13"/>
  <c r="AX92" i="13"/>
  <c r="AW92" i="13"/>
  <c r="AV92" i="13"/>
  <c r="AU92" i="13"/>
  <c r="AT92" i="13"/>
  <c r="AS92" i="13"/>
  <c r="AR92" i="13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F91" i="13"/>
  <c r="E91" i="13"/>
  <c r="F90" i="13"/>
  <c r="E90" i="13"/>
  <c r="BA89" i="13"/>
  <c r="AZ89" i="13"/>
  <c r="AY89" i="13"/>
  <c r="AX89" i="13"/>
  <c r="AW89" i="13"/>
  <c r="AV89" i="13"/>
  <c r="AU89" i="13"/>
  <c r="AT89" i="13"/>
  <c r="AS89" i="13"/>
  <c r="AR89" i="13"/>
  <c r="AO89" i="13"/>
  <c r="AN89" i="13"/>
  <c r="AM89" i="13"/>
  <c r="AL89" i="13"/>
  <c r="AK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BA86" i="13"/>
  <c r="AX86" i="13"/>
  <c r="AS86" i="13"/>
  <c r="AN86" i="13"/>
  <c r="AI86" i="13"/>
  <c r="AG86" i="13"/>
  <c r="AF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F87" i="13"/>
  <c r="W124" i="13"/>
  <c r="X124" i="13"/>
  <c r="Z107" i="13"/>
  <c r="AY83" i="13"/>
  <c r="AT77" i="13"/>
  <c r="Z77" i="13"/>
  <c r="AY71" i="13"/>
  <c r="Z71" i="13"/>
  <c r="Z65" i="13"/>
  <c r="Z64" i="13"/>
  <c r="AT50" i="13"/>
  <c r="AT49" i="13"/>
  <c r="Z50" i="13"/>
  <c r="Z49" i="13"/>
  <c r="Z43" i="13"/>
  <c r="Z44" i="13"/>
  <c r="AY41" i="13"/>
  <c r="AY40" i="13"/>
  <c r="Z40" i="13"/>
  <c r="Z41" i="13"/>
  <c r="AY35" i="13"/>
  <c r="AY34" i="13"/>
  <c r="U124" i="13"/>
  <c r="T77" i="13"/>
  <c r="T75" i="13" s="1"/>
  <c r="AT80" i="13"/>
  <c r="N77" i="13"/>
  <c r="N41" i="13"/>
  <c r="N39" i="13" s="1"/>
  <c r="O41" i="13"/>
  <c r="F41" i="13" s="1"/>
  <c r="T39" i="13"/>
  <c r="Q39" i="13"/>
  <c r="O137" i="13"/>
  <c r="N59" i="13"/>
  <c r="F89" i="13" l="1"/>
  <c r="F92" i="13"/>
  <c r="E87" i="13"/>
  <c r="E86" i="13" s="1"/>
  <c r="E92" i="13"/>
  <c r="F88" i="13"/>
  <c r="F86" i="13" s="1"/>
  <c r="E89" i="13"/>
  <c r="G89" i="13" s="1"/>
  <c r="G90" i="13"/>
  <c r="G93" i="13"/>
  <c r="L20" i="14"/>
  <c r="L21" i="14"/>
  <c r="L19" i="14"/>
  <c r="D28" i="14"/>
  <c r="D29" i="14"/>
  <c r="D32" i="14"/>
  <c r="L18" i="18"/>
  <c r="E38" i="14"/>
  <c r="E37" i="14"/>
  <c r="E36" i="14"/>
  <c r="E35" i="14"/>
  <c r="E34" i="14"/>
  <c r="E32" i="14"/>
  <c r="E30" i="14"/>
  <c r="E28" i="14"/>
  <c r="E26" i="14"/>
  <c r="E25" i="14" s="1"/>
  <c r="I21" i="14"/>
  <c r="E23" i="14"/>
  <c r="F23" i="14" s="1"/>
  <c r="E22" i="14"/>
  <c r="F22" i="14" s="1"/>
  <c r="E21" i="14"/>
  <c r="E20" i="14"/>
  <c r="E18" i="14"/>
  <c r="E17" i="14"/>
  <c r="E16" i="14"/>
  <c r="E14" i="14"/>
  <c r="E12" i="14"/>
  <c r="AP23" i="14"/>
  <c r="AP22" i="14"/>
  <c r="D22" i="14"/>
  <c r="D20" i="14"/>
  <c r="N113" i="13"/>
  <c r="N112" i="13" s="1"/>
  <c r="N84" i="13"/>
  <c r="T84" i="13"/>
  <c r="Z84" i="13"/>
  <c r="K84" i="13"/>
  <c r="Q84" i="13"/>
  <c r="W84" i="13"/>
  <c r="AE84" i="13"/>
  <c r="AW84" i="13"/>
  <c r="AM84" i="13"/>
  <c r="AJ84" i="13"/>
  <c r="AT84" i="13"/>
  <c r="AO84" i="13"/>
  <c r="AY84" i="13"/>
  <c r="AZ84" i="13"/>
  <c r="AR84" i="13"/>
  <c r="AH84" i="13"/>
  <c r="AC84" i="13"/>
  <c r="X84" i="13"/>
  <c r="U84" i="13"/>
  <c r="R84" i="13"/>
  <c r="O84" i="13"/>
  <c r="L84" i="13"/>
  <c r="I84" i="13"/>
  <c r="H84" i="13"/>
  <c r="AV84" i="13"/>
  <c r="AU84" i="13"/>
  <c r="F85" i="13"/>
  <c r="E85" i="13"/>
  <c r="G92" i="13" l="1"/>
  <c r="G86" i="13"/>
  <c r="F84" i="13"/>
  <c r="E84" i="13"/>
  <c r="G84" i="13" l="1"/>
  <c r="D15" i="14" l="1"/>
  <c r="D21" i="14"/>
  <c r="L19" i="18"/>
  <c r="L14" i="18"/>
  <c r="AY45" i="13"/>
  <c r="E47" i="13"/>
  <c r="E46" i="13"/>
  <c r="D37" i="14" l="1"/>
  <c r="D36" i="14"/>
  <c r="D35" i="14"/>
  <c r="D34" i="14"/>
  <c r="H57" i="13" l="1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R57" i="13"/>
  <c r="AS57" i="13"/>
  <c r="AT57" i="13"/>
  <c r="AU57" i="13"/>
  <c r="AV57" i="13"/>
  <c r="AW57" i="13"/>
  <c r="AX57" i="13"/>
  <c r="AY57" i="13"/>
  <c r="AZ57" i="13"/>
  <c r="BA57" i="13"/>
  <c r="E114" i="13"/>
  <c r="F114" i="13"/>
  <c r="L22" i="18"/>
  <c r="G22" i="18"/>
  <c r="L21" i="18"/>
  <c r="G21" i="18"/>
  <c r="E19" i="18"/>
  <c r="G18" i="18"/>
  <c r="L17" i="18"/>
  <c r="G17" i="18"/>
  <c r="F14" i="18"/>
  <c r="E14" i="18"/>
  <c r="E12" i="18"/>
  <c r="E11" i="18"/>
  <c r="AP21" i="14"/>
  <c r="AP20" i="14"/>
  <c r="AP19" i="14"/>
  <c r="AP18" i="14"/>
  <c r="AP17" i="14"/>
  <c r="AP16" i="14"/>
  <c r="AP15" i="14"/>
  <c r="F21" i="14"/>
  <c r="F20" i="14"/>
  <c r="F19" i="14"/>
  <c r="F18" i="14"/>
  <c r="F17" i="14"/>
  <c r="F16" i="14"/>
  <c r="F15" i="14"/>
  <c r="E9" i="18" l="1"/>
  <c r="F11" i="18"/>
  <c r="G11" i="18" s="1"/>
  <c r="F12" i="18"/>
  <c r="G12" i="18" s="1"/>
  <c r="F19" i="18"/>
  <c r="G19" i="18" s="1"/>
  <c r="G14" i="18"/>
  <c r="F32" i="14"/>
  <c r="F31" i="14"/>
  <c r="F30" i="14"/>
  <c r="F29" i="14"/>
  <c r="F28" i="14"/>
  <c r="F27" i="14"/>
  <c r="F26" i="14"/>
  <c r="F14" i="14"/>
  <c r="F13" i="14"/>
  <c r="F12" i="14"/>
  <c r="F11" i="14"/>
  <c r="F10" i="14"/>
  <c r="F9" i="14"/>
  <c r="AP9" i="14"/>
  <c r="AP10" i="14"/>
  <c r="AP11" i="14"/>
  <c r="AP12" i="14"/>
  <c r="AP13" i="14"/>
  <c r="AP14" i="14"/>
  <c r="AP26" i="14"/>
  <c r="AP27" i="14"/>
  <c r="AP28" i="14"/>
  <c r="AP29" i="14"/>
  <c r="AP30" i="14"/>
  <c r="AP31" i="14"/>
  <c r="AP32" i="14"/>
  <c r="AP34" i="14"/>
  <c r="AP35" i="14"/>
  <c r="AP36" i="14"/>
  <c r="AP37" i="14"/>
  <c r="AP38" i="14"/>
  <c r="AZ103" i="13"/>
  <c r="AH103" i="13"/>
  <c r="AE103" i="13"/>
  <c r="AY103" i="13"/>
  <c r="AW56" i="13"/>
  <c r="AR137" i="13"/>
  <c r="AR132" i="13"/>
  <c r="AR37" i="13"/>
  <c r="AR38" i="13"/>
  <c r="F25" i="14" l="1"/>
  <c r="F9" i="18"/>
  <c r="G9" i="18" s="1"/>
  <c r="AR36" i="13"/>
  <c r="AO45" i="13"/>
  <c r="F38" i="14" l="1"/>
  <c r="W62" i="13"/>
  <c r="AY62" i="13"/>
  <c r="W61" i="13"/>
  <c r="AY61" i="13"/>
  <c r="AJ75" i="13" l="1"/>
  <c r="Z69" i="13"/>
  <c r="Z45" i="13"/>
  <c r="AC137" i="13"/>
  <c r="E107" i="13" l="1"/>
  <c r="F37" i="14" l="1"/>
  <c r="F36" i="14"/>
  <c r="F35" i="14"/>
  <c r="F34" i="14"/>
  <c r="AZ117" i="13"/>
  <c r="AY117" i="13"/>
  <c r="AZ116" i="13"/>
  <c r="AZ115" i="13" s="1"/>
  <c r="AY116" i="13"/>
  <c r="AW117" i="13"/>
  <c r="AV117" i="13"/>
  <c r="AU117" i="13"/>
  <c r="AT117" i="13"/>
  <c r="AW116" i="13"/>
  <c r="AV116" i="13"/>
  <c r="AU116" i="13"/>
  <c r="AT116" i="13"/>
  <c r="AW115" i="13"/>
  <c r="AV115" i="13"/>
  <c r="AU115" i="13"/>
  <c r="AT115" i="13"/>
  <c r="AR117" i="13"/>
  <c r="AQ117" i="13"/>
  <c r="AP117" i="13"/>
  <c r="AO117" i="13"/>
  <c r="AR116" i="13"/>
  <c r="AQ116" i="13"/>
  <c r="AP116" i="13"/>
  <c r="AO116" i="13"/>
  <c r="AR115" i="13"/>
  <c r="AQ115" i="13"/>
  <c r="AP115" i="13"/>
  <c r="AO115" i="13"/>
  <c r="AM117" i="13"/>
  <c r="AL117" i="13"/>
  <c r="AK117" i="13"/>
  <c r="AJ117" i="13"/>
  <c r="AM116" i="13"/>
  <c r="AL116" i="13"/>
  <c r="AK116" i="13"/>
  <c r="AJ116" i="13"/>
  <c r="AM115" i="13"/>
  <c r="AL115" i="13"/>
  <c r="AK115" i="13"/>
  <c r="AJ115" i="13"/>
  <c r="AC117" i="13"/>
  <c r="AB117" i="13"/>
  <c r="AB115" i="13" s="1"/>
  <c r="AA117" i="13"/>
  <c r="Z117" i="13"/>
  <c r="AC116" i="13"/>
  <c r="AB116" i="13"/>
  <c r="AA116" i="13"/>
  <c r="AA115" i="13" s="1"/>
  <c r="Z116" i="13"/>
  <c r="AC115" i="13"/>
  <c r="Z115" i="13"/>
  <c r="AH117" i="13"/>
  <c r="AG117" i="13"/>
  <c r="AG115" i="13" s="1"/>
  <c r="AF117" i="13"/>
  <c r="AE117" i="13"/>
  <c r="AH116" i="13"/>
  <c r="AG116" i="13"/>
  <c r="AF116" i="13"/>
  <c r="AE116" i="13"/>
  <c r="AH115" i="13"/>
  <c r="AF115" i="13"/>
  <c r="AE115" i="13"/>
  <c r="AY38" i="13"/>
  <c r="AT38" i="13"/>
  <c r="AO38" i="13"/>
  <c r="AJ38" i="13"/>
  <c r="AE38" i="13"/>
  <c r="Z38" i="13"/>
  <c r="W38" i="13"/>
  <c r="T38" i="13"/>
  <c r="K68" i="13"/>
  <c r="AV157" i="13"/>
  <c r="AV163" i="13" s="1"/>
  <c r="AV162" i="13" s="1"/>
  <c r="AU157" i="13"/>
  <c r="AU163" i="13" s="1"/>
  <c r="AU162" i="13" s="1"/>
  <c r="AV156" i="13"/>
  <c r="AU156" i="13"/>
  <c r="G155" i="13"/>
  <c r="G153" i="13" s="1"/>
  <c r="F155" i="13"/>
  <c r="F154" i="13" s="1"/>
  <c r="F152" i="13" s="1"/>
  <c r="F156" i="13" s="1"/>
  <c r="E155" i="13"/>
  <c r="E154" i="13" s="1"/>
  <c r="E152" i="13" s="1"/>
  <c r="E156" i="13" s="1"/>
  <c r="BA154" i="13"/>
  <c r="BA152" i="13" s="1"/>
  <c r="AZ154" i="13"/>
  <c r="AZ152" i="13" s="1"/>
  <c r="AZ156" i="13" s="1"/>
  <c r="AY154" i="13"/>
  <c r="AX154" i="13"/>
  <c r="AX152" i="13" s="1"/>
  <c r="AW154" i="13"/>
  <c r="AW152" i="13" s="1"/>
  <c r="AW156" i="13" s="1"/>
  <c r="AT154" i="13"/>
  <c r="AT152" i="13" s="1"/>
  <c r="AT156" i="13" s="1"/>
  <c r="AS154" i="13"/>
  <c r="AR154" i="13"/>
  <c r="AR152" i="13" s="1"/>
  <c r="AR156" i="13" s="1"/>
  <c r="AO154" i="13"/>
  <c r="AO152" i="13" s="1"/>
  <c r="AO156" i="13" s="1"/>
  <c r="AN154" i="13"/>
  <c r="AN152" i="13" s="1"/>
  <c r="AJ154" i="13"/>
  <c r="AI154" i="13"/>
  <c r="AI152" i="13" s="1"/>
  <c r="AH154" i="13"/>
  <c r="AE154" i="13"/>
  <c r="AE152" i="13" s="1"/>
  <c r="AE156" i="13" s="1"/>
  <c r="AD154" i="13"/>
  <c r="AC154" i="13"/>
  <c r="AC152" i="13" s="1"/>
  <c r="AC156" i="13" s="1"/>
  <c r="Z154" i="13"/>
  <c r="Z152" i="13" s="1"/>
  <c r="Z156" i="13" s="1"/>
  <c r="Y154" i="13"/>
  <c r="Y152" i="13" s="1"/>
  <c r="X154" i="13"/>
  <c r="W154" i="13"/>
  <c r="W152" i="13" s="1"/>
  <c r="W156" i="13" s="1"/>
  <c r="V154" i="13"/>
  <c r="U154" i="13"/>
  <c r="U152" i="13" s="1"/>
  <c r="U156" i="13" s="1"/>
  <c r="T154" i="13"/>
  <c r="S154" i="13"/>
  <c r="S152" i="13" s="1"/>
  <c r="R154" i="13"/>
  <c r="R152" i="13" s="1"/>
  <c r="R156" i="13" s="1"/>
  <c r="Q154" i="13"/>
  <c r="Q152" i="13" s="1"/>
  <c r="Q156" i="13" s="1"/>
  <c r="P154" i="13"/>
  <c r="O154" i="13"/>
  <c r="O152" i="13" s="1"/>
  <c r="O156" i="13" s="1"/>
  <c r="N154" i="13"/>
  <c r="M154" i="13"/>
  <c r="M152" i="13" s="1"/>
  <c r="L154" i="13"/>
  <c r="K154" i="13"/>
  <c r="K152" i="13" s="1"/>
  <c r="K156" i="13" s="1"/>
  <c r="J154" i="13"/>
  <c r="J152" i="13" s="1"/>
  <c r="I154" i="13"/>
  <c r="I152" i="13" s="1"/>
  <c r="I156" i="13" s="1"/>
  <c r="H154" i="13"/>
  <c r="G154" i="13"/>
  <c r="G152" i="13" s="1"/>
  <c r="BA153" i="13"/>
  <c r="AZ153" i="13"/>
  <c r="AZ157" i="13" s="1"/>
  <c r="AZ163" i="13" s="1"/>
  <c r="AZ162" i="13" s="1"/>
  <c r="AY153" i="13"/>
  <c r="AY157" i="13" s="1"/>
  <c r="AY163" i="13" s="1"/>
  <c r="AY162" i="13" s="1"/>
  <c r="AX153" i="13"/>
  <c r="AW153" i="13"/>
  <c r="AW157" i="13" s="1"/>
  <c r="AW163" i="13" s="1"/>
  <c r="AW162" i="13" s="1"/>
  <c r="AT153" i="13"/>
  <c r="AT157" i="13" s="1"/>
  <c r="AT163" i="13" s="1"/>
  <c r="AT162" i="13" s="1"/>
  <c r="AS153" i="13"/>
  <c r="AR153" i="13"/>
  <c r="AR157" i="13" s="1"/>
  <c r="AR163" i="13" s="1"/>
  <c r="AR162" i="13" s="1"/>
  <c r="AQ153" i="13"/>
  <c r="AQ157" i="13" s="1"/>
  <c r="AQ163" i="13" s="1"/>
  <c r="AQ162" i="13" s="1"/>
  <c r="AP153" i="13"/>
  <c r="AP157" i="13" s="1"/>
  <c r="AP163" i="13" s="1"/>
  <c r="AP162" i="13" s="1"/>
  <c r="AO153" i="13"/>
  <c r="AO157" i="13" s="1"/>
  <c r="AO163" i="13" s="1"/>
  <c r="AO162" i="13" s="1"/>
  <c r="AN153" i="13"/>
  <c r="AM153" i="13"/>
  <c r="AM157" i="13" s="1"/>
  <c r="AM163" i="13" s="1"/>
  <c r="AM162" i="13" s="1"/>
  <c r="AL153" i="13"/>
  <c r="AL157" i="13" s="1"/>
  <c r="AL163" i="13" s="1"/>
  <c r="AL162" i="13" s="1"/>
  <c r="AK153" i="13"/>
  <c r="AK157" i="13" s="1"/>
  <c r="AK163" i="13" s="1"/>
  <c r="AK162" i="13" s="1"/>
  <c r="AJ153" i="13"/>
  <c r="AJ157" i="13" s="1"/>
  <c r="AJ163" i="13" s="1"/>
  <c r="AJ162" i="13" s="1"/>
  <c r="AI153" i="13"/>
  <c r="AH153" i="13"/>
  <c r="AH157" i="13" s="1"/>
  <c r="AH163" i="13" s="1"/>
  <c r="AH162" i="13" s="1"/>
  <c r="AG153" i="13"/>
  <c r="AG157" i="13" s="1"/>
  <c r="AG163" i="13" s="1"/>
  <c r="AG162" i="13" s="1"/>
  <c r="AF153" i="13"/>
  <c r="AF157" i="13" s="1"/>
  <c r="AF163" i="13" s="1"/>
  <c r="AF162" i="13" s="1"/>
  <c r="AE153" i="13"/>
  <c r="AE157" i="13" s="1"/>
  <c r="AE163" i="13" s="1"/>
  <c r="AE162" i="13" s="1"/>
  <c r="AD153" i="13"/>
  <c r="AC153" i="13"/>
  <c r="AC157" i="13" s="1"/>
  <c r="AC163" i="13" s="1"/>
  <c r="AC162" i="13" s="1"/>
  <c r="AB153" i="13"/>
  <c r="AB157" i="13" s="1"/>
  <c r="AB163" i="13" s="1"/>
  <c r="AB162" i="13" s="1"/>
  <c r="AA153" i="13"/>
  <c r="AA157" i="13" s="1"/>
  <c r="AA163" i="13" s="1"/>
  <c r="AA162" i="13" s="1"/>
  <c r="Z153" i="13"/>
  <c r="Z157" i="13" s="1"/>
  <c r="Z163" i="13" s="1"/>
  <c r="Z162" i="13" s="1"/>
  <c r="Y153" i="13"/>
  <c r="X153" i="13"/>
  <c r="X157" i="13" s="1"/>
  <c r="X163" i="13" s="1"/>
  <c r="X162" i="13" s="1"/>
  <c r="W153" i="13"/>
  <c r="W157" i="13" s="1"/>
  <c r="W163" i="13" s="1"/>
  <c r="W162" i="13" s="1"/>
  <c r="V153" i="13"/>
  <c r="U153" i="13"/>
  <c r="U157" i="13" s="1"/>
  <c r="U163" i="13" s="1"/>
  <c r="U162" i="13" s="1"/>
  <c r="T153" i="13"/>
  <c r="T157" i="13" s="1"/>
  <c r="T163" i="13" s="1"/>
  <c r="T162" i="13" s="1"/>
  <c r="S153" i="13"/>
  <c r="R153" i="13"/>
  <c r="R157" i="13" s="1"/>
  <c r="R163" i="13" s="1"/>
  <c r="R162" i="13" s="1"/>
  <c r="Q153" i="13"/>
  <c r="Q157" i="13" s="1"/>
  <c r="Q163" i="13" s="1"/>
  <c r="Q162" i="13" s="1"/>
  <c r="P153" i="13"/>
  <c r="O153" i="13"/>
  <c r="O157" i="13" s="1"/>
  <c r="N153" i="13"/>
  <c r="N157" i="13" s="1"/>
  <c r="N163" i="13" s="1"/>
  <c r="N162" i="13" s="1"/>
  <c r="M153" i="13"/>
  <c r="L153" i="13"/>
  <c r="L157" i="13" s="1"/>
  <c r="L163" i="13" s="1"/>
  <c r="L162" i="13" s="1"/>
  <c r="K153" i="13"/>
  <c r="K157" i="13" s="1"/>
  <c r="K163" i="13" s="1"/>
  <c r="K162" i="13" s="1"/>
  <c r="J153" i="13"/>
  <c r="I153" i="13"/>
  <c r="I157" i="13" s="1"/>
  <c r="I163" i="13" s="1"/>
  <c r="I162" i="13" s="1"/>
  <c r="H153" i="13"/>
  <c r="H157" i="13" s="1"/>
  <c r="H163" i="13" s="1"/>
  <c r="H162" i="13" s="1"/>
  <c r="F153" i="13"/>
  <c r="F157" i="13" s="1"/>
  <c r="F163" i="13" s="1"/>
  <c r="F162" i="13" s="1"/>
  <c r="AY152" i="13"/>
  <c r="AY156" i="13" s="1"/>
  <c r="AS152" i="13"/>
  <c r="AQ152" i="13"/>
  <c r="AQ156" i="13" s="1"/>
  <c r="AP152" i="13"/>
  <c r="AP156" i="13" s="1"/>
  <c r="AM152" i="13"/>
  <c r="AM156" i="13" s="1"/>
  <c r="AL152" i="13"/>
  <c r="AL156" i="13" s="1"/>
  <c r="AK152" i="13"/>
  <c r="AK156" i="13" s="1"/>
  <c r="AJ152" i="13"/>
  <c r="AJ156" i="13" s="1"/>
  <c r="AH152" i="13"/>
  <c r="AH156" i="13" s="1"/>
  <c r="AG152" i="13"/>
  <c r="AG156" i="13" s="1"/>
  <c r="AF152" i="13"/>
  <c r="AF156" i="13" s="1"/>
  <c r="AD152" i="13"/>
  <c r="AB152" i="13"/>
  <c r="AB156" i="13" s="1"/>
  <c r="AA152" i="13"/>
  <c r="AA156" i="13" s="1"/>
  <c r="X152" i="13"/>
  <c r="X156" i="13" s="1"/>
  <c r="V152" i="13"/>
  <c r="T152" i="13"/>
  <c r="T156" i="13" s="1"/>
  <c r="P152" i="13"/>
  <c r="N152" i="13"/>
  <c r="N156" i="13" s="1"/>
  <c r="L152" i="13"/>
  <c r="L156" i="13" s="1"/>
  <c r="H152" i="13"/>
  <c r="H156" i="13" s="1"/>
  <c r="AZ137" i="13"/>
  <c r="AZ136" i="13"/>
  <c r="AY137" i="13"/>
  <c r="AY136" i="13"/>
  <c r="AW137" i="13"/>
  <c r="AW136" i="13"/>
  <c r="AT137" i="13"/>
  <c r="AT136" i="13"/>
  <c r="AR136" i="13"/>
  <c r="AO137" i="13"/>
  <c r="AO136" i="13"/>
  <c r="AM137" i="13"/>
  <c r="AM136" i="13"/>
  <c r="AJ137" i="13"/>
  <c r="AJ136" i="13"/>
  <c r="AH137" i="13"/>
  <c r="AH136" i="13"/>
  <c r="AE137" i="13"/>
  <c r="AE136" i="13"/>
  <c r="AC136" i="13"/>
  <c r="Z137" i="13"/>
  <c r="Z136" i="13"/>
  <c r="X137" i="13"/>
  <c r="X136" i="13"/>
  <c r="W137" i="13"/>
  <c r="W136" i="13"/>
  <c r="U137" i="13"/>
  <c r="U136" i="13"/>
  <c r="T137" i="13"/>
  <c r="T136" i="13"/>
  <c r="R137" i="13"/>
  <c r="R136" i="13"/>
  <c r="Q137" i="13"/>
  <c r="Q136" i="13"/>
  <c r="O136" i="13"/>
  <c r="N137" i="13"/>
  <c r="N136" i="13"/>
  <c r="L137" i="13"/>
  <c r="L136" i="13"/>
  <c r="K137" i="13"/>
  <c r="K136" i="13"/>
  <c r="I137" i="13"/>
  <c r="H137" i="13"/>
  <c r="I136" i="13"/>
  <c r="I135" i="13" s="1"/>
  <c r="H136" i="13"/>
  <c r="H135" i="13" s="1"/>
  <c r="G146" i="13"/>
  <c r="F146" i="13"/>
  <c r="E146" i="13"/>
  <c r="G145" i="13"/>
  <c r="F145" i="13"/>
  <c r="E145" i="13"/>
  <c r="BA144" i="13"/>
  <c r="AZ144" i="13"/>
  <c r="AY144" i="13"/>
  <c r="AX144" i="13"/>
  <c r="AW144" i="13"/>
  <c r="AV144" i="13"/>
  <c r="AU144" i="13"/>
  <c r="AT144" i="13"/>
  <c r="AS144" i="13"/>
  <c r="AR144" i="13"/>
  <c r="AO144" i="13"/>
  <c r="AN144" i="13"/>
  <c r="AM144" i="13"/>
  <c r="AL144" i="13"/>
  <c r="AK144" i="13"/>
  <c r="AJ144" i="13"/>
  <c r="AI144" i="13"/>
  <c r="AH144" i="13"/>
  <c r="AG144" i="13"/>
  <c r="AF144" i="13"/>
  <c r="AE144" i="13"/>
  <c r="AD144" i="13"/>
  <c r="AC144" i="13"/>
  <c r="AB144" i="13"/>
  <c r="AA144" i="13"/>
  <c r="Z144" i="13"/>
  <c r="Y144" i="13"/>
  <c r="X144" i="13"/>
  <c r="W144" i="13"/>
  <c r="V144" i="13"/>
  <c r="U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G143" i="13"/>
  <c r="F143" i="13"/>
  <c r="E143" i="13"/>
  <c r="G142" i="13"/>
  <c r="F142" i="13"/>
  <c r="E142" i="13"/>
  <c r="BA141" i="13"/>
  <c r="AZ141" i="13"/>
  <c r="AY141" i="13"/>
  <c r="AX141" i="13"/>
  <c r="AW141" i="13"/>
  <c r="AV141" i="13"/>
  <c r="AU141" i="13"/>
  <c r="AT141" i="13"/>
  <c r="AS141" i="13"/>
  <c r="AR141" i="13"/>
  <c r="AO141" i="13"/>
  <c r="AN141" i="13"/>
  <c r="AM141" i="13"/>
  <c r="AL141" i="13"/>
  <c r="AK141" i="13"/>
  <c r="AJ141" i="13"/>
  <c r="AI141" i="13"/>
  <c r="AH141" i="13"/>
  <c r="AG141" i="13"/>
  <c r="AF141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F140" i="13"/>
  <c r="E140" i="13"/>
  <c r="F139" i="13"/>
  <c r="E139" i="13"/>
  <c r="BA138" i="13"/>
  <c r="AZ138" i="13"/>
  <c r="AY138" i="13"/>
  <c r="AX138" i="13"/>
  <c r="AW138" i="13"/>
  <c r="AV138" i="13"/>
  <c r="AU138" i="13"/>
  <c r="AT138" i="13"/>
  <c r="AS138" i="13"/>
  <c r="AR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BA132" i="13"/>
  <c r="AZ132" i="13"/>
  <c r="AY132" i="13"/>
  <c r="AX132" i="13"/>
  <c r="AW132" i="13"/>
  <c r="AT132" i="13"/>
  <c r="AS132" i="13"/>
  <c r="AQ132" i="13"/>
  <c r="AP132" i="13"/>
  <c r="AO132" i="13"/>
  <c r="AN132" i="13"/>
  <c r="AM132" i="13"/>
  <c r="AL132" i="13"/>
  <c r="AK132" i="13"/>
  <c r="AJ132" i="13"/>
  <c r="AI132" i="13"/>
  <c r="AH132" i="13"/>
  <c r="AG132" i="13"/>
  <c r="AF132" i="13"/>
  <c r="AE132" i="13"/>
  <c r="AD132" i="13"/>
  <c r="AC132" i="13"/>
  <c r="AB132" i="13"/>
  <c r="AA132" i="13"/>
  <c r="Z132" i="13"/>
  <c r="Y132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L132" i="13"/>
  <c r="K132" i="13"/>
  <c r="J132" i="13"/>
  <c r="I132" i="13"/>
  <c r="H132" i="13"/>
  <c r="AQ131" i="13"/>
  <c r="AP131" i="13"/>
  <c r="AL131" i="13"/>
  <c r="AK131" i="13"/>
  <c r="AG131" i="13"/>
  <c r="AF131" i="13"/>
  <c r="AB131" i="13"/>
  <c r="AA131" i="13"/>
  <c r="F134" i="13"/>
  <c r="E134" i="13"/>
  <c r="E132" i="13" s="1"/>
  <c r="BA133" i="13"/>
  <c r="BA131" i="13" s="1"/>
  <c r="AZ133" i="13"/>
  <c r="AZ131" i="13" s="1"/>
  <c r="AY133" i="13"/>
  <c r="AY131" i="13" s="1"/>
  <c r="AX133" i="13"/>
  <c r="AX131" i="13" s="1"/>
  <c r="AW133" i="13"/>
  <c r="AW131" i="13" s="1"/>
  <c r="AT133" i="13"/>
  <c r="AT131" i="13" s="1"/>
  <c r="AS133" i="13"/>
  <c r="AS131" i="13" s="1"/>
  <c r="AR133" i="13"/>
  <c r="AR131" i="13" s="1"/>
  <c r="AO133" i="13"/>
  <c r="AO131" i="13" s="1"/>
  <c r="AN133" i="13"/>
  <c r="AN131" i="13" s="1"/>
  <c r="AM133" i="13"/>
  <c r="AM131" i="13" s="1"/>
  <c r="AJ133" i="13"/>
  <c r="AJ131" i="13" s="1"/>
  <c r="AI133" i="13"/>
  <c r="AI131" i="13" s="1"/>
  <c r="AH133" i="13"/>
  <c r="AH131" i="13" s="1"/>
  <c r="AE133" i="13"/>
  <c r="AE131" i="13" s="1"/>
  <c r="AD133" i="13"/>
  <c r="AD131" i="13" s="1"/>
  <c r="AC133" i="13"/>
  <c r="AC131" i="13" s="1"/>
  <c r="Z133" i="13"/>
  <c r="Z131" i="13" s="1"/>
  <c r="Y133" i="13"/>
  <c r="Y131" i="13" s="1"/>
  <c r="X133" i="13"/>
  <c r="X131" i="13" s="1"/>
  <c r="W133" i="13"/>
  <c r="W131" i="13" s="1"/>
  <c r="V133" i="13"/>
  <c r="V131" i="13" s="1"/>
  <c r="U133" i="13"/>
  <c r="U131" i="13" s="1"/>
  <c r="T133" i="13"/>
  <c r="T131" i="13" s="1"/>
  <c r="S133" i="13"/>
  <c r="S131" i="13" s="1"/>
  <c r="R133" i="13"/>
  <c r="R131" i="13" s="1"/>
  <c r="Q133" i="13"/>
  <c r="Q131" i="13" s="1"/>
  <c r="P133" i="13"/>
  <c r="P131" i="13" s="1"/>
  <c r="O133" i="13"/>
  <c r="O131" i="13" s="1"/>
  <c r="N133" i="13"/>
  <c r="N131" i="13" s="1"/>
  <c r="M133" i="13"/>
  <c r="M131" i="13" s="1"/>
  <c r="L133" i="13"/>
  <c r="L131" i="13" s="1"/>
  <c r="K133" i="13"/>
  <c r="K131" i="13" s="1"/>
  <c r="J133" i="13"/>
  <c r="J131" i="13" s="1"/>
  <c r="I133" i="13"/>
  <c r="I131" i="13" s="1"/>
  <c r="H133" i="13"/>
  <c r="H131" i="13" s="1"/>
  <c r="Z129" i="13"/>
  <c r="AY115" i="13" l="1"/>
  <c r="E153" i="13"/>
  <c r="E157" i="13" s="1"/>
  <c r="E163" i="13" s="1"/>
  <c r="E162" i="13" s="1"/>
  <c r="G139" i="13"/>
  <c r="E133" i="13"/>
  <c r="E131" i="13" s="1"/>
  <c r="G140" i="13"/>
  <c r="F132" i="13"/>
  <c r="G132" i="13" s="1"/>
  <c r="G134" i="13"/>
  <c r="O163" i="13"/>
  <c r="O162" i="13" s="1"/>
  <c r="G144" i="13"/>
  <c r="AM135" i="13"/>
  <c r="AT135" i="13"/>
  <c r="AZ135" i="13"/>
  <c r="G141" i="13"/>
  <c r="E138" i="13"/>
  <c r="F138" i="13"/>
  <c r="F141" i="13"/>
  <c r="K135" i="13"/>
  <c r="L135" i="13"/>
  <c r="O135" i="13"/>
  <c r="Q135" i="13"/>
  <c r="W135" i="13"/>
  <c r="Z135" i="13"/>
  <c r="AC135" i="13"/>
  <c r="AE135" i="13"/>
  <c r="AH135" i="13"/>
  <c r="AJ135" i="13"/>
  <c r="F144" i="13"/>
  <c r="R135" i="13"/>
  <c r="U135" i="13"/>
  <c r="AY135" i="13"/>
  <c r="E141" i="13"/>
  <c r="F136" i="13"/>
  <c r="E137" i="13"/>
  <c r="AR135" i="13"/>
  <c r="E136" i="13"/>
  <c r="F137" i="13"/>
  <c r="E144" i="13"/>
  <c r="N135" i="13"/>
  <c r="T135" i="13"/>
  <c r="X135" i="13"/>
  <c r="AO135" i="13"/>
  <c r="AW135" i="13"/>
  <c r="F133" i="13"/>
  <c r="G138" i="13" l="1"/>
  <c r="E135" i="13"/>
  <c r="F131" i="13"/>
  <c r="G131" i="13" s="1"/>
  <c r="G133" i="13"/>
  <c r="F135" i="13"/>
  <c r="BA128" i="13"/>
  <c r="AZ128" i="13"/>
  <c r="AZ148" i="13" s="1"/>
  <c r="AY128" i="13"/>
  <c r="AY148" i="13" s="1"/>
  <c r="AX128" i="13"/>
  <c r="AW128" i="13"/>
  <c r="AT128" i="13"/>
  <c r="AS128" i="13"/>
  <c r="AR128" i="13"/>
  <c r="AQ128" i="13"/>
  <c r="AP128" i="13"/>
  <c r="AO128" i="13"/>
  <c r="AQ127" i="13"/>
  <c r="AP127" i="13"/>
  <c r="AN128" i="13"/>
  <c r="AM128" i="13"/>
  <c r="AL128" i="13"/>
  <c r="AK128" i="13"/>
  <c r="AJ128" i="13"/>
  <c r="AI128" i="13"/>
  <c r="AH128" i="13"/>
  <c r="AH148" i="13" s="1"/>
  <c r="AG128" i="13"/>
  <c r="AF128" i="13"/>
  <c r="AE128" i="13"/>
  <c r="AE148" i="13" s="1"/>
  <c r="AD128" i="13"/>
  <c r="AC128" i="13"/>
  <c r="AB128" i="13"/>
  <c r="AA128" i="13"/>
  <c r="Z128" i="13"/>
  <c r="Y128" i="13"/>
  <c r="X128" i="13"/>
  <c r="W128" i="13"/>
  <c r="V128" i="13"/>
  <c r="U128" i="13"/>
  <c r="T128" i="13"/>
  <c r="S128" i="13"/>
  <c r="R128" i="13"/>
  <c r="Q128" i="13"/>
  <c r="P128" i="13"/>
  <c r="O128" i="13"/>
  <c r="N128" i="13"/>
  <c r="M128" i="13"/>
  <c r="L128" i="13"/>
  <c r="K128" i="13"/>
  <c r="J128" i="13"/>
  <c r="I128" i="13"/>
  <c r="H128" i="13"/>
  <c r="AL127" i="13"/>
  <c r="AK127" i="13"/>
  <c r="AG127" i="13"/>
  <c r="AF127" i="13"/>
  <c r="AB127" i="13"/>
  <c r="AA127" i="13"/>
  <c r="Z127" i="13"/>
  <c r="F130" i="13"/>
  <c r="F129" i="13" s="1"/>
  <c r="F127" i="13" s="1"/>
  <c r="E130" i="13"/>
  <c r="E128" i="13" s="1"/>
  <c r="BA129" i="13"/>
  <c r="BA127" i="13" s="1"/>
  <c r="AZ129" i="13"/>
  <c r="AZ127" i="13" s="1"/>
  <c r="AY129" i="13"/>
  <c r="AY127" i="13" s="1"/>
  <c r="AX129" i="13"/>
  <c r="AX127" i="13" s="1"/>
  <c r="AW129" i="13"/>
  <c r="AW127" i="13" s="1"/>
  <c r="AT129" i="13"/>
  <c r="AT127" i="13" s="1"/>
  <c r="AS129" i="13"/>
  <c r="AS127" i="13" s="1"/>
  <c r="AR129" i="13"/>
  <c r="AR127" i="13" s="1"/>
  <c r="AO129" i="13"/>
  <c r="AO127" i="13" s="1"/>
  <c r="AN129" i="13"/>
  <c r="AN127" i="13" s="1"/>
  <c r="AM129" i="13"/>
  <c r="AM127" i="13" s="1"/>
  <c r="AJ129" i="13"/>
  <c r="AJ127" i="13" s="1"/>
  <c r="AI129" i="13"/>
  <c r="AI127" i="13" s="1"/>
  <c r="AH129" i="13"/>
  <c r="AH127" i="13" s="1"/>
  <c r="AE129" i="13"/>
  <c r="AE127" i="13" s="1"/>
  <c r="AD129" i="13"/>
  <c r="AD127" i="13" s="1"/>
  <c r="AC129" i="13"/>
  <c r="AC127" i="13" s="1"/>
  <c r="Y129" i="13"/>
  <c r="Y127" i="13" s="1"/>
  <c r="X129" i="13"/>
  <c r="X127" i="13" s="1"/>
  <c r="W129" i="13"/>
  <c r="W127" i="13" s="1"/>
  <c r="V129" i="13"/>
  <c r="V127" i="13" s="1"/>
  <c r="U129" i="13"/>
  <c r="U127" i="13" s="1"/>
  <c r="T129" i="13"/>
  <c r="T127" i="13" s="1"/>
  <c r="S129" i="13"/>
  <c r="S127" i="13" s="1"/>
  <c r="R129" i="13"/>
  <c r="R127" i="13" s="1"/>
  <c r="Q129" i="13"/>
  <c r="Q127" i="13" s="1"/>
  <c r="P129" i="13"/>
  <c r="P127" i="13" s="1"/>
  <c r="O129" i="13"/>
  <c r="O127" i="13" s="1"/>
  <c r="N129" i="13"/>
  <c r="N127" i="13" s="1"/>
  <c r="M129" i="13"/>
  <c r="M127" i="13" s="1"/>
  <c r="L129" i="13"/>
  <c r="L127" i="13" s="1"/>
  <c r="K129" i="13"/>
  <c r="K127" i="13" s="1"/>
  <c r="J129" i="13"/>
  <c r="J127" i="13" s="1"/>
  <c r="I129" i="13"/>
  <c r="I127" i="13" s="1"/>
  <c r="H129" i="13"/>
  <c r="H127" i="13" s="1"/>
  <c r="Q117" i="13"/>
  <c r="T117" i="13"/>
  <c r="Y117" i="13"/>
  <c r="X117" i="13"/>
  <c r="W117" i="13"/>
  <c r="Y116" i="13"/>
  <c r="X116" i="13"/>
  <c r="W116" i="13"/>
  <c r="V117" i="13"/>
  <c r="U117" i="13"/>
  <c r="V116" i="13"/>
  <c r="U116" i="13"/>
  <c r="U115" i="13" s="1"/>
  <c r="T116" i="13"/>
  <c r="S117" i="13"/>
  <c r="R117" i="13"/>
  <c r="S116" i="13"/>
  <c r="S115" i="13" s="1"/>
  <c r="R116" i="13"/>
  <c r="Q116" i="13"/>
  <c r="P117" i="13"/>
  <c r="O117" i="13"/>
  <c r="N117" i="13"/>
  <c r="P116" i="13"/>
  <c r="O116" i="13"/>
  <c r="N116" i="13"/>
  <c r="M117" i="13"/>
  <c r="L117" i="13"/>
  <c r="K117" i="13"/>
  <c r="M116" i="13"/>
  <c r="L116" i="13"/>
  <c r="K116" i="13"/>
  <c r="J117" i="13"/>
  <c r="I117" i="13"/>
  <c r="H117" i="13"/>
  <c r="J116" i="13"/>
  <c r="I116" i="13"/>
  <c r="H116" i="13"/>
  <c r="G126" i="13"/>
  <c r="F126" i="13"/>
  <c r="E126" i="13"/>
  <c r="F125" i="13"/>
  <c r="E125" i="13"/>
  <c r="BA124" i="13"/>
  <c r="AZ124" i="13"/>
  <c r="AX124" i="13"/>
  <c r="AW124" i="13"/>
  <c r="AV124" i="13"/>
  <c r="AU124" i="13"/>
  <c r="AT124" i="13"/>
  <c r="AS124" i="13"/>
  <c r="AR124" i="13"/>
  <c r="AO124" i="13"/>
  <c r="AN124" i="13"/>
  <c r="AM124" i="13"/>
  <c r="AL124" i="13"/>
  <c r="AK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V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F123" i="13"/>
  <c r="E123" i="13"/>
  <c r="G122" i="13"/>
  <c r="F122" i="13"/>
  <c r="E122" i="13"/>
  <c r="BA121" i="13"/>
  <c r="AZ121" i="13"/>
  <c r="AY121" i="13"/>
  <c r="AX121" i="13"/>
  <c r="AW121" i="13"/>
  <c r="AV121" i="13"/>
  <c r="AU121" i="13"/>
  <c r="AT121" i="13"/>
  <c r="AS121" i="13"/>
  <c r="AR121" i="13"/>
  <c r="AO121" i="13"/>
  <c r="AN121" i="13"/>
  <c r="AM121" i="13"/>
  <c r="AL121" i="13"/>
  <c r="AK121" i="13"/>
  <c r="AJ121" i="13"/>
  <c r="AI121" i="13"/>
  <c r="AH121" i="13"/>
  <c r="AG121" i="13"/>
  <c r="AF121" i="13"/>
  <c r="AE121" i="13"/>
  <c r="AD121" i="13"/>
  <c r="AC121" i="13"/>
  <c r="AB121" i="13"/>
  <c r="AA121" i="13"/>
  <c r="Z121" i="13"/>
  <c r="Y121" i="13"/>
  <c r="X121" i="13"/>
  <c r="W121" i="13"/>
  <c r="V121" i="13"/>
  <c r="U121" i="13"/>
  <c r="T121" i="13"/>
  <c r="S121" i="13"/>
  <c r="R121" i="13"/>
  <c r="Q121" i="13"/>
  <c r="P121" i="13"/>
  <c r="O121" i="13"/>
  <c r="N121" i="13"/>
  <c r="M121" i="13"/>
  <c r="L121" i="13"/>
  <c r="K121" i="13"/>
  <c r="J121" i="13"/>
  <c r="I121" i="13"/>
  <c r="H121" i="13"/>
  <c r="G120" i="13"/>
  <c r="F120" i="13"/>
  <c r="E120" i="13"/>
  <c r="G119" i="13"/>
  <c r="F119" i="13"/>
  <c r="E119" i="13"/>
  <c r="BA118" i="13"/>
  <c r="AZ118" i="13"/>
  <c r="AY118" i="13"/>
  <c r="AX118" i="13"/>
  <c r="AW118" i="13"/>
  <c r="AV118" i="13"/>
  <c r="AU118" i="13"/>
  <c r="AT118" i="13"/>
  <c r="AS118" i="13"/>
  <c r="AR118" i="13"/>
  <c r="AO118" i="13"/>
  <c r="AN118" i="13"/>
  <c r="AM118" i="13"/>
  <c r="AL118" i="13"/>
  <c r="AK118" i="13"/>
  <c r="AJ118" i="13"/>
  <c r="AI118" i="13"/>
  <c r="AH118" i="13"/>
  <c r="AG118" i="13"/>
  <c r="AF118" i="13"/>
  <c r="AE118" i="13"/>
  <c r="AD118" i="13"/>
  <c r="AC118" i="13"/>
  <c r="AB118" i="13"/>
  <c r="AA118" i="13"/>
  <c r="Z118" i="13"/>
  <c r="Y118" i="13"/>
  <c r="X118" i="13"/>
  <c r="W118" i="13"/>
  <c r="V118" i="13"/>
  <c r="U118" i="13"/>
  <c r="T118" i="13"/>
  <c r="S118" i="13"/>
  <c r="R118" i="13"/>
  <c r="Q118" i="13"/>
  <c r="P118" i="13"/>
  <c r="O118" i="13"/>
  <c r="N118" i="13"/>
  <c r="M118" i="13"/>
  <c r="L118" i="13"/>
  <c r="K118" i="13"/>
  <c r="J118" i="13"/>
  <c r="I118" i="13"/>
  <c r="H118" i="13"/>
  <c r="BA105" i="13"/>
  <c r="AZ105" i="13"/>
  <c r="AY105" i="13"/>
  <c r="AY150" i="13" s="1"/>
  <c r="AY166" i="13" s="1"/>
  <c r="AX105" i="13"/>
  <c r="AW105" i="13"/>
  <c r="AV105" i="13"/>
  <c r="AU105" i="13"/>
  <c r="AT105" i="13"/>
  <c r="AT150" i="13" s="1"/>
  <c r="AT166" i="13" s="1"/>
  <c r="AS105" i="13"/>
  <c r="AR105" i="13"/>
  <c r="AQ105" i="13"/>
  <c r="AP105" i="13"/>
  <c r="AO105" i="13"/>
  <c r="AO150" i="13" s="1"/>
  <c r="AO166" i="13" s="1"/>
  <c r="AN105" i="13"/>
  <c r="AL105" i="13"/>
  <c r="AK105" i="13"/>
  <c r="AJ105" i="13"/>
  <c r="AJ150" i="13" s="1"/>
  <c r="AJ166" i="13" s="1"/>
  <c r="AI105" i="13"/>
  <c r="AH105" i="13"/>
  <c r="AG105" i="13"/>
  <c r="AF105" i="13"/>
  <c r="AE105" i="13"/>
  <c r="AE150" i="13" s="1"/>
  <c r="AE166" i="13" s="1"/>
  <c r="AD105" i="13"/>
  <c r="AC105" i="13"/>
  <c r="AB105" i="13"/>
  <c r="AA105" i="13"/>
  <c r="Z105" i="13"/>
  <c r="Z150" i="13" s="1"/>
  <c r="Z166" i="13" s="1"/>
  <c r="Y105" i="13"/>
  <c r="X105" i="13"/>
  <c r="W105" i="13"/>
  <c r="W150" i="13" s="1"/>
  <c r="W166" i="13" s="1"/>
  <c r="V105" i="13"/>
  <c r="U105" i="13"/>
  <c r="T105" i="13"/>
  <c r="T150" i="13" s="1"/>
  <c r="T166" i="13" s="1"/>
  <c r="S105" i="13"/>
  <c r="R105" i="13"/>
  <c r="Q105" i="13"/>
  <c r="Q150" i="13" s="1"/>
  <c r="Q166" i="13" s="1"/>
  <c r="P105" i="13"/>
  <c r="O105" i="13"/>
  <c r="N105" i="13"/>
  <c r="M105" i="13"/>
  <c r="L105" i="13"/>
  <c r="K105" i="13"/>
  <c r="K150" i="13" s="1"/>
  <c r="K166" i="13" s="1"/>
  <c r="J105" i="13"/>
  <c r="I105" i="13"/>
  <c r="I150" i="13" s="1"/>
  <c r="I166" i="13" s="1"/>
  <c r="H105" i="13"/>
  <c r="H150" i="13" s="1"/>
  <c r="H166" i="13" s="1"/>
  <c r="G105" i="13"/>
  <c r="F105" i="13"/>
  <c r="E105" i="13"/>
  <c r="E150" i="13" s="1"/>
  <c r="M113" i="13"/>
  <c r="M104" i="13" s="1"/>
  <c r="L113" i="13"/>
  <c r="L104" i="13" s="1"/>
  <c r="L149" i="13" s="1"/>
  <c r="K113" i="13"/>
  <c r="K104" i="13" s="1"/>
  <c r="M112" i="13"/>
  <c r="L112" i="13"/>
  <c r="K112" i="13"/>
  <c r="S113" i="13"/>
  <c r="S104" i="13" s="1"/>
  <c r="R113" i="13"/>
  <c r="R104" i="13" s="1"/>
  <c r="Q113" i="13"/>
  <c r="Q104" i="13" s="1"/>
  <c r="S112" i="13"/>
  <c r="R112" i="13"/>
  <c r="Q112" i="13"/>
  <c r="Y113" i="13"/>
  <c r="Y104" i="13" s="1"/>
  <c r="X113" i="13"/>
  <c r="X104" i="13" s="1"/>
  <c r="W113" i="13"/>
  <c r="W104" i="13" s="1"/>
  <c r="Y112" i="13"/>
  <c r="X112" i="13"/>
  <c r="W112" i="13"/>
  <c r="AI113" i="13"/>
  <c r="AI104" i="13" s="1"/>
  <c r="AH113" i="13"/>
  <c r="AH104" i="13" s="1"/>
  <c r="AH149" i="13" s="1"/>
  <c r="AG113" i="13"/>
  <c r="AG104" i="13" s="1"/>
  <c r="AG149" i="13" s="1"/>
  <c r="AF113" i="13"/>
  <c r="AF104" i="13" s="1"/>
  <c r="AF149" i="13" s="1"/>
  <c r="AE113" i="13"/>
  <c r="AE104" i="13" s="1"/>
  <c r="AE149" i="13" s="1"/>
  <c r="AI112" i="13"/>
  <c r="AH112" i="13"/>
  <c r="AG112" i="13"/>
  <c r="AF112" i="13"/>
  <c r="AE112" i="13"/>
  <c r="AS113" i="13"/>
  <c r="AS104" i="13" s="1"/>
  <c r="AS112" i="13"/>
  <c r="AR113" i="13"/>
  <c r="AR104" i="13" s="1"/>
  <c r="AR149" i="13" s="1"/>
  <c r="AR112" i="13"/>
  <c r="AT112" i="13"/>
  <c r="AT113" i="13"/>
  <c r="AT104" i="13" s="1"/>
  <c r="AT149" i="13" s="1"/>
  <c r="AQ113" i="13"/>
  <c r="AQ104" i="13" s="1"/>
  <c r="AQ149" i="13" s="1"/>
  <c r="AP113" i="13"/>
  <c r="AP104" i="13" s="1"/>
  <c r="AP149" i="13" s="1"/>
  <c r="AO113" i="13"/>
  <c r="AO104" i="13" s="1"/>
  <c r="AO149" i="13" s="1"/>
  <c r="AQ112" i="13"/>
  <c r="AP112" i="13"/>
  <c r="AO112" i="13"/>
  <c r="BA113" i="13"/>
  <c r="BA104" i="13" s="1"/>
  <c r="AZ113" i="13"/>
  <c r="AZ104" i="13" s="1"/>
  <c r="AY113" i="13"/>
  <c r="AY104" i="13" s="1"/>
  <c r="BA112" i="13"/>
  <c r="AZ112" i="13"/>
  <c r="AY112" i="13"/>
  <c r="AX113" i="13"/>
  <c r="AX104" i="13" s="1"/>
  <c r="AW113" i="13"/>
  <c r="AW104" i="13" s="1"/>
  <c r="AW149" i="13" s="1"/>
  <c r="AV113" i="13"/>
  <c r="AV104" i="13" s="1"/>
  <c r="AV149" i="13" s="1"/>
  <c r="AU113" i="13"/>
  <c r="AU104" i="13" s="1"/>
  <c r="AU149" i="13" s="1"/>
  <c r="AX112" i="13"/>
  <c r="AW112" i="13"/>
  <c r="AV112" i="13"/>
  <c r="AU112" i="13"/>
  <c r="AN113" i="13"/>
  <c r="AN104" i="13" s="1"/>
  <c r="AM113" i="13"/>
  <c r="AM104" i="13" s="1"/>
  <c r="AM149" i="13" s="1"/>
  <c r="AL113" i="13"/>
  <c r="AL104" i="13" s="1"/>
  <c r="AL149" i="13" s="1"/>
  <c r="AK113" i="13"/>
  <c r="AK104" i="13" s="1"/>
  <c r="AK149" i="13" s="1"/>
  <c r="AJ113" i="13"/>
  <c r="AJ104" i="13" s="1"/>
  <c r="AJ149" i="13" s="1"/>
  <c r="AN112" i="13"/>
  <c r="AM112" i="13"/>
  <c r="AL112" i="13"/>
  <c r="AK112" i="13"/>
  <c r="AJ112" i="13"/>
  <c r="AD113" i="13"/>
  <c r="AD104" i="13" s="1"/>
  <c r="AC113" i="13"/>
  <c r="AC104" i="13" s="1"/>
  <c r="AC149" i="13" s="1"/>
  <c r="AB113" i="13"/>
  <c r="AB104" i="13" s="1"/>
  <c r="AB149" i="13" s="1"/>
  <c r="AA113" i="13"/>
  <c r="AA104" i="13" s="1"/>
  <c r="AA149" i="13" s="1"/>
  <c r="Z113" i="13"/>
  <c r="Z104" i="13" s="1"/>
  <c r="Z149" i="13" s="1"/>
  <c r="AD112" i="13"/>
  <c r="AC112" i="13"/>
  <c r="AB112" i="13"/>
  <c r="AA112" i="13"/>
  <c r="Z112" i="13"/>
  <c r="V113" i="13"/>
  <c r="V104" i="13" s="1"/>
  <c r="U113" i="13"/>
  <c r="U104" i="13" s="1"/>
  <c r="U149" i="13" s="1"/>
  <c r="T113" i="13"/>
  <c r="T104" i="13" s="1"/>
  <c r="V112" i="13"/>
  <c r="U112" i="13"/>
  <c r="T112" i="13"/>
  <c r="P113" i="13"/>
  <c r="P104" i="13" s="1"/>
  <c r="O113" i="13"/>
  <c r="O104" i="13" s="1"/>
  <c r="N104" i="13"/>
  <c r="P112" i="13"/>
  <c r="O112" i="13"/>
  <c r="J113" i="13"/>
  <c r="J104" i="13" s="1"/>
  <c r="I113" i="13"/>
  <c r="I104" i="13" s="1"/>
  <c r="J112" i="13"/>
  <c r="I112" i="13"/>
  <c r="H113" i="13"/>
  <c r="H112" i="13"/>
  <c r="E111" i="13" s="1"/>
  <c r="G113" i="13"/>
  <c r="G112" i="13" s="1"/>
  <c r="F113" i="13"/>
  <c r="F112" i="13" s="1"/>
  <c r="E113" i="13"/>
  <c r="E112" i="13" s="1"/>
  <c r="Q106" i="13"/>
  <c r="K106" i="13"/>
  <c r="BA103" i="13"/>
  <c r="AX103" i="13"/>
  <c r="AW103" i="13"/>
  <c r="AV103" i="13"/>
  <c r="AV148" i="13" s="1"/>
  <c r="AU103" i="13"/>
  <c r="AU148" i="13" s="1"/>
  <c r="AU11" i="13" s="1"/>
  <c r="AT103" i="13"/>
  <c r="AS103" i="13"/>
  <c r="AR103" i="13"/>
  <c r="AR148" i="13" s="1"/>
  <c r="AR147" i="13" s="1"/>
  <c r="AQ103" i="13"/>
  <c r="AQ148" i="13" s="1"/>
  <c r="AP103" i="13"/>
  <c r="AO103" i="13"/>
  <c r="AN103" i="13"/>
  <c r="AM103" i="13"/>
  <c r="AL103" i="13"/>
  <c r="AK103" i="13"/>
  <c r="AJ103" i="13"/>
  <c r="AI103" i="13"/>
  <c r="AG103" i="13"/>
  <c r="AF103" i="13"/>
  <c r="AD103" i="13"/>
  <c r="AC103" i="13"/>
  <c r="AC148" i="13" s="1"/>
  <c r="AB103" i="13"/>
  <c r="AA103" i="13"/>
  <c r="Z103" i="13"/>
  <c r="Y103" i="13"/>
  <c r="X103" i="13"/>
  <c r="W103" i="13"/>
  <c r="V103" i="13"/>
  <c r="U103" i="13"/>
  <c r="U148" i="13" s="1"/>
  <c r="T103" i="13"/>
  <c r="S103" i="13"/>
  <c r="R103" i="13"/>
  <c r="Q103" i="13"/>
  <c r="Q148" i="13" s="1"/>
  <c r="P103" i="13"/>
  <c r="O103" i="13"/>
  <c r="N103" i="13"/>
  <c r="M103" i="13"/>
  <c r="L103" i="13"/>
  <c r="K103" i="13"/>
  <c r="J103" i="13"/>
  <c r="I103" i="13"/>
  <c r="I148" i="13" s="1"/>
  <c r="H103" i="13"/>
  <c r="G111" i="13"/>
  <c r="G110" i="13" s="1"/>
  <c r="F111" i="13"/>
  <c r="F110" i="13" s="1"/>
  <c r="BA110" i="13"/>
  <c r="AZ110" i="13"/>
  <c r="AY110" i="13"/>
  <c r="AX110" i="13"/>
  <c r="AW110" i="13"/>
  <c r="AT110" i="13"/>
  <c r="AS110" i="13"/>
  <c r="AR110" i="13"/>
  <c r="AO110" i="13"/>
  <c r="AN110" i="13"/>
  <c r="AM110" i="13"/>
  <c r="AJ110" i="13"/>
  <c r="AI110" i="13"/>
  <c r="AH110" i="13"/>
  <c r="AE110" i="13"/>
  <c r="AD110" i="13"/>
  <c r="AC110" i="13"/>
  <c r="Z110" i="13"/>
  <c r="Y110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K110" i="13"/>
  <c r="J110" i="13"/>
  <c r="I110" i="13"/>
  <c r="G109" i="13"/>
  <c r="G108" i="13" s="1"/>
  <c r="F109" i="13"/>
  <c r="F108" i="13" s="1"/>
  <c r="E109" i="13"/>
  <c r="BA108" i="13"/>
  <c r="AZ108" i="13"/>
  <c r="AY108" i="13"/>
  <c r="AX108" i="13"/>
  <c r="AW108" i="13"/>
  <c r="AT108" i="13"/>
  <c r="AS108" i="13"/>
  <c r="AR108" i="13"/>
  <c r="AO108" i="13"/>
  <c r="AN108" i="13"/>
  <c r="AM108" i="13"/>
  <c r="AJ108" i="13"/>
  <c r="AI108" i="13"/>
  <c r="AH108" i="13"/>
  <c r="AE108" i="13"/>
  <c r="AD108" i="13"/>
  <c r="AC108" i="13"/>
  <c r="Y108" i="13"/>
  <c r="X108" i="13"/>
  <c r="W108" i="13"/>
  <c r="V108" i="13"/>
  <c r="U108" i="13"/>
  <c r="T108" i="13"/>
  <c r="S108" i="13"/>
  <c r="R108" i="13"/>
  <c r="Q108" i="13"/>
  <c r="P108" i="13"/>
  <c r="O108" i="13"/>
  <c r="N108" i="13"/>
  <c r="M108" i="13"/>
  <c r="L108" i="13"/>
  <c r="K108" i="13"/>
  <c r="J108" i="13"/>
  <c r="I108" i="13"/>
  <c r="H108" i="13"/>
  <c r="BA106" i="13"/>
  <c r="AZ106" i="13"/>
  <c r="AY106" i="13"/>
  <c r="AS106" i="13"/>
  <c r="AR106" i="13"/>
  <c r="AO106" i="13"/>
  <c r="AI106" i="13"/>
  <c r="AH106" i="13"/>
  <c r="AE106" i="13"/>
  <c r="AX106" i="13"/>
  <c r="AW106" i="13"/>
  <c r="AT106" i="13"/>
  <c r="AN106" i="13"/>
  <c r="AM106" i="13"/>
  <c r="AJ106" i="13"/>
  <c r="AD106" i="13"/>
  <c r="AC106" i="13"/>
  <c r="Z106" i="13"/>
  <c r="Y106" i="13"/>
  <c r="X106" i="13"/>
  <c r="W106" i="13"/>
  <c r="V106" i="13"/>
  <c r="U106" i="13"/>
  <c r="T106" i="13"/>
  <c r="S106" i="13"/>
  <c r="R106" i="13"/>
  <c r="P106" i="13"/>
  <c r="O106" i="13"/>
  <c r="N106" i="13"/>
  <c r="M106" i="13"/>
  <c r="L106" i="13"/>
  <c r="J106" i="13"/>
  <c r="I106" i="13"/>
  <c r="H106" i="13"/>
  <c r="F107" i="13"/>
  <c r="F106" i="13" s="1"/>
  <c r="E106" i="13"/>
  <c r="BA68" i="13"/>
  <c r="BA67" i="13"/>
  <c r="AZ68" i="13"/>
  <c r="AZ67" i="13"/>
  <c r="AY68" i="13"/>
  <c r="AY67" i="13"/>
  <c r="AX68" i="13"/>
  <c r="AX67" i="13"/>
  <c r="AW68" i="13"/>
  <c r="AW67" i="13"/>
  <c r="AT68" i="13"/>
  <c r="AT67" i="13"/>
  <c r="AS68" i="13"/>
  <c r="AS67" i="13"/>
  <c r="AR68" i="13"/>
  <c r="AR67" i="13"/>
  <c r="AO68" i="13"/>
  <c r="AO67" i="13"/>
  <c r="AN68" i="13"/>
  <c r="AN67" i="13"/>
  <c r="AM68" i="13"/>
  <c r="AM67" i="13"/>
  <c r="AJ68" i="13"/>
  <c r="AJ67" i="13"/>
  <c r="AI68" i="13"/>
  <c r="AI67" i="13"/>
  <c r="AH68" i="13"/>
  <c r="AH67" i="13"/>
  <c r="AE68" i="13"/>
  <c r="AE67" i="13"/>
  <c r="AD68" i="13"/>
  <c r="AD67" i="13"/>
  <c r="AC68" i="13"/>
  <c r="AC67" i="13"/>
  <c r="Z68" i="13"/>
  <c r="Z67" i="13"/>
  <c r="Y68" i="13"/>
  <c r="X68" i="13"/>
  <c r="W68" i="13"/>
  <c r="Y67" i="13"/>
  <c r="X67" i="13"/>
  <c r="W67" i="13"/>
  <c r="V68" i="13"/>
  <c r="U68" i="13"/>
  <c r="T68" i="13"/>
  <c r="S68" i="13"/>
  <c r="R68" i="13"/>
  <c r="Q68" i="13"/>
  <c r="P68" i="13"/>
  <c r="O68" i="13"/>
  <c r="N68" i="13"/>
  <c r="L68" i="13"/>
  <c r="J68" i="13"/>
  <c r="I68" i="13"/>
  <c r="H68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F83" i="13"/>
  <c r="E83" i="13"/>
  <c r="G82" i="13"/>
  <c r="F82" i="13"/>
  <c r="E82" i="13"/>
  <c r="BA81" i="13"/>
  <c r="AZ81" i="13"/>
  <c r="AY81" i="13"/>
  <c r="AX81" i="13"/>
  <c r="AW81" i="13"/>
  <c r="AV81" i="13"/>
  <c r="AU81" i="13"/>
  <c r="AT81" i="13"/>
  <c r="AS81" i="13"/>
  <c r="AR81" i="13"/>
  <c r="AO81" i="13"/>
  <c r="AN81" i="13"/>
  <c r="AM81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F80" i="13"/>
  <c r="E80" i="13"/>
  <c r="G79" i="13"/>
  <c r="F79" i="13"/>
  <c r="E79" i="13"/>
  <c r="BA78" i="13"/>
  <c r="AZ78" i="13"/>
  <c r="AY78" i="13"/>
  <c r="AX78" i="13"/>
  <c r="AW78" i="13"/>
  <c r="AV78" i="13"/>
  <c r="AU78" i="13"/>
  <c r="AT78" i="13"/>
  <c r="AS78" i="13"/>
  <c r="AR78" i="13"/>
  <c r="AO78" i="13"/>
  <c r="AN78" i="13"/>
  <c r="AM78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F77" i="13"/>
  <c r="E77" i="13"/>
  <c r="G76" i="13"/>
  <c r="F76" i="13"/>
  <c r="E76" i="13"/>
  <c r="BA75" i="13"/>
  <c r="AZ75" i="13"/>
  <c r="AY75" i="13"/>
  <c r="AX75" i="13"/>
  <c r="AW75" i="13"/>
  <c r="AV75" i="13"/>
  <c r="AU75" i="13"/>
  <c r="AT75" i="13"/>
  <c r="AS75" i="13"/>
  <c r="AR75" i="13"/>
  <c r="AO75" i="13"/>
  <c r="AN75" i="13"/>
  <c r="AM75" i="13"/>
  <c r="AL75" i="13"/>
  <c r="AK75" i="13"/>
  <c r="AI75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F74" i="13"/>
  <c r="E74" i="13"/>
  <c r="G73" i="13"/>
  <c r="F73" i="13"/>
  <c r="E73" i="13"/>
  <c r="BA72" i="13"/>
  <c r="AZ72" i="13"/>
  <c r="AY72" i="13"/>
  <c r="AX72" i="13"/>
  <c r="AW72" i="13"/>
  <c r="AV72" i="13"/>
  <c r="AU72" i="13"/>
  <c r="AT72" i="13"/>
  <c r="AS72" i="13"/>
  <c r="AR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F71" i="13"/>
  <c r="E71" i="13"/>
  <c r="G70" i="13"/>
  <c r="G67" i="13" s="1"/>
  <c r="F70" i="13"/>
  <c r="E70" i="13"/>
  <c r="BA69" i="13"/>
  <c r="AZ69" i="13"/>
  <c r="AY69" i="13"/>
  <c r="AX69" i="13"/>
  <c r="AW69" i="13"/>
  <c r="AV69" i="13"/>
  <c r="AU69" i="13"/>
  <c r="AT69" i="13"/>
  <c r="AS69" i="13"/>
  <c r="AR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BA62" i="13"/>
  <c r="BA61" i="13"/>
  <c r="AZ62" i="13"/>
  <c r="AZ61" i="13"/>
  <c r="AX62" i="13"/>
  <c r="AW62" i="13"/>
  <c r="AV62" i="13"/>
  <c r="AU62" i="13"/>
  <c r="AT62" i="13"/>
  <c r="AX61" i="13"/>
  <c r="AW61" i="13"/>
  <c r="AV61" i="13"/>
  <c r="AU61" i="13"/>
  <c r="AT61" i="13"/>
  <c r="AS62" i="13"/>
  <c r="AR62" i="13"/>
  <c r="AQ62" i="13"/>
  <c r="AP62" i="13"/>
  <c r="AO62" i="13"/>
  <c r="AS61" i="13"/>
  <c r="AR61" i="13"/>
  <c r="AQ61" i="13"/>
  <c r="AP61" i="13"/>
  <c r="AO61" i="13"/>
  <c r="AN62" i="13"/>
  <c r="AM62" i="13"/>
  <c r="AL62" i="13"/>
  <c r="AK62" i="13"/>
  <c r="AJ62" i="13"/>
  <c r="AN61" i="13"/>
  <c r="AM61" i="13"/>
  <c r="AL61" i="13"/>
  <c r="AK61" i="13"/>
  <c r="AJ61" i="13"/>
  <c r="AI62" i="13"/>
  <c r="AI61" i="13"/>
  <c r="AD62" i="13"/>
  <c r="AD61" i="13"/>
  <c r="AH62" i="13"/>
  <c r="AH61" i="13"/>
  <c r="AC62" i="13"/>
  <c r="AC61" i="13"/>
  <c r="AG62" i="13"/>
  <c r="AF62" i="13"/>
  <c r="AE62" i="13"/>
  <c r="AG61" i="13"/>
  <c r="AF61" i="13"/>
  <c r="AE61" i="13"/>
  <c r="AB62" i="13"/>
  <c r="AA62" i="13"/>
  <c r="Z62" i="13"/>
  <c r="AB61" i="13"/>
  <c r="AA61" i="13"/>
  <c r="Z61" i="13"/>
  <c r="Y62" i="13"/>
  <c r="X62" i="13"/>
  <c r="Y61" i="13"/>
  <c r="X61" i="13"/>
  <c r="V62" i="13"/>
  <c r="U62" i="13"/>
  <c r="T62" i="13"/>
  <c r="V61" i="13"/>
  <c r="U61" i="13"/>
  <c r="T61" i="13"/>
  <c r="S62" i="13"/>
  <c r="R62" i="13"/>
  <c r="Q62" i="13"/>
  <c r="S61" i="13"/>
  <c r="R61" i="13"/>
  <c r="Q61" i="13"/>
  <c r="P62" i="13"/>
  <c r="O62" i="13"/>
  <c r="N62" i="13"/>
  <c r="P61" i="13"/>
  <c r="O61" i="13"/>
  <c r="N61" i="13"/>
  <c r="M62" i="13"/>
  <c r="L62" i="13"/>
  <c r="K62" i="13"/>
  <c r="M61" i="13"/>
  <c r="L61" i="13"/>
  <c r="K61" i="13"/>
  <c r="J62" i="13"/>
  <c r="I62" i="13"/>
  <c r="H62" i="13"/>
  <c r="J61" i="13"/>
  <c r="I61" i="13"/>
  <c r="H61" i="13"/>
  <c r="BA38" i="13"/>
  <c r="AZ38" i="13"/>
  <c r="AX38" i="13"/>
  <c r="AW38" i="13"/>
  <c r="AV38" i="13"/>
  <c r="AU38" i="13"/>
  <c r="AS38" i="13"/>
  <c r="AQ38" i="13"/>
  <c r="AP38" i="13"/>
  <c r="AN38" i="13"/>
  <c r="AM38" i="13"/>
  <c r="AM100" i="13" s="1"/>
  <c r="AL38" i="13"/>
  <c r="AK38" i="13"/>
  <c r="AI38" i="13"/>
  <c r="AH38" i="13"/>
  <c r="AG38" i="13"/>
  <c r="AF38" i="13"/>
  <c r="AD38" i="13"/>
  <c r="AC38" i="13"/>
  <c r="AB38" i="13"/>
  <c r="AA38" i="13"/>
  <c r="Y38" i="13"/>
  <c r="X38" i="13"/>
  <c r="V38" i="13"/>
  <c r="U38" i="13"/>
  <c r="S38" i="13"/>
  <c r="R38" i="13"/>
  <c r="P38" i="13"/>
  <c r="O38" i="13"/>
  <c r="N38" i="13"/>
  <c r="L38" i="13"/>
  <c r="K38" i="13"/>
  <c r="J38" i="13"/>
  <c r="I38" i="13"/>
  <c r="H38" i="13"/>
  <c r="BA37" i="13"/>
  <c r="AZ37" i="13"/>
  <c r="AY37" i="13"/>
  <c r="AX37" i="13"/>
  <c r="AW37" i="13"/>
  <c r="AV37" i="13"/>
  <c r="AU37" i="13"/>
  <c r="AT37" i="13"/>
  <c r="AS37" i="13"/>
  <c r="AQ37" i="13"/>
  <c r="AP37" i="13"/>
  <c r="AO37" i="13"/>
  <c r="AO36" i="13" s="1"/>
  <c r="AN37" i="13"/>
  <c r="AM37" i="13"/>
  <c r="AL37" i="13"/>
  <c r="AK37" i="13"/>
  <c r="AJ37" i="13"/>
  <c r="AI37" i="13"/>
  <c r="AH37" i="13"/>
  <c r="AG37" i="13"/>
  <c r="AF37" i="13"/>
  <c r="AE37" i="13"/>
  <c r="AD37" i="13"/>
  <c r="AD36" i="13" s="1"/>
  <c r="AC37" i="13"/>
  <c r="AB37" i="13"/>
  <c r="AA37" i="13"/>
  <c r="Z37" i="13"/>
  <c r="Y37" i="13"/>
  <c r="X37" i="13"/>
  <c r="W37" i="13"/>
  <c r="V37" i="13"/>
  <c r="U37" i="13"/>
  <c r="T37" i="13"/>
  <c r="S37" i="13"/>
  <c r="R37" i="13"/>
  <c r="P37" i="13"/>
  <c r="P36" i="13" s="1"/>
  <c r="O37" i="13"/>
  <c r="N37" i="13"/>
  <c r="L37" i="13"/>
  <c r="K37" i="13"/>
  <c r="J37" i="13"/>
  <c r="I37" i="13"/>
  <c r="H37" i="13"/>
  <c r="AG36" i="13"/>
  <c r="BA56" i="13"/>
  <c r="AZ56" i="13"/>
  <c r="AY56" i="13"/>
  <c r="AX56" i="13"/>
  <c r="AV56" i="13"/>
  <c r="AU56" i="13"/>
  <c r="AT56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L56" i="13"/>
  <c r="K56" i="13"/>
  <c r="J56" i="13"/>
  <c r="I56" i="13"/>
  <c r="H56" i="13"/>
  <c r="BA55" i="13"/>
  <c r="AZ55" i="13"/>
  <c r="AY55" i="13"/>
  <c r="AX55" i="13"/>
  <c r="AX54" i="13" s="1"/>
  <c r="AW55" i="13"/>
  <c r="AW54" i="13" s="1"/>
  <c r="AV55" i="13"/>
  <c r="AU55" i="13"/>
  <c r="AU54" i="13" s="1"/>
  <c r="AT55" i="13"/>
  <c r="AS55" i="13"/>
  <c r="AR55" i="13"/>
  <c r="AQ55" i="13"/>
  <c r="AP55" i="13"/>
  <c r="AO55" i="13"/>
  <c r="AN55" i="13"/>
  <c r="AM55" i="13"/>
  <c r="AM54" i="13" s="1"/>
  <c r="AL55" i="13"/>
  <c r="AK55" i="13"/>
  <c r="AJ55" i="13"/>
  <c r="AI55" i="13"/>
  <c r="AH55" i="13"/>
  <c r="AG55" i="13"/>
  <c r="AF55" i="13"/>
  <c r="AE55" i="13"/>
  <c r="AE54" i="13" s="1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4" i="13"/>
  <c r="L55" i="13"/>
  <c r="K55" i="13"/>
  <c r="J55" i="13"/>
  <c r="I55" i="13"/>
  <c r="H55" i="13"/>
  <c r="AY54" i="13"/>
  <c r="W54" i="13"/>
  <c r="F65" i="13"/>
  <c r="F62" i="13" s="1"/>
  <c r="E65" i="13"/>
  <c r="F64" i="13"/>
  <c r="F61" i="13" s="1"/>
  <c r="E64" i="13"/>
  <c r="BA63" i="13"/>
  <c r="AZ63" i="13"/>
  <c r="AY63" i="13"/>
  <c r="AX63" i="13"/>
  <c r="AW63" i="13"/>
  <c r="AV63" i="13"/>
  <c r="AU63" i="13"/>
  <c r="AT63" i="13"/>
  <c r="AS63" i="13"/>
  <c r="AR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F59" i="13"/>
  <c r="E59" i="13"/>
  <c r="E56" i="13" s="1"/>
  <c r="F58" i="13"/>
  <c r="E58" i="13"/>
  <c r="E55" i="13" s="1"/>
  <c r="F53" i="13"/>
  <c r="E53" i="13"/>
  <c r="G53" i="13" s="1"/>
  <c r="F52" i="13"/>
  <c r="E52" i="13"/>
  <c r="G52" i="13" s="1"/>
  <c r="BA51" i="13"/>
  <c r="AZ51" i="13"/>
  <c r="AY51" i="13"/>
  <c r="AX51" i="13"/>
  <c r="AW51" i="13"/>
  <c r="AV51" i="13"/>
  <c r="AU51" i="13"/>
  <c r="AT51" i="13"/>
  <c r="AS51" i="13"/>
  <c r="AR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F50" i="13"/>
  <c r="E50" i="13"/>
  <c r="F49" i="13"/>
  <c r="E49" i="13"/>
  <c r="BA48" i="13"/>
  <c r="AZ48" i="13"/>
  <c r="AY48" i="13"/>
  <c r="AX48" i="13"/>
  <c r="AW48" i="13"/>
  <c r="AV48" i="13"/>
  <c r="AU48" i="13"/>
  <c r="AT48" i="13"/>
  <c r="AS48" i="13"/>
  <c r="AR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Q38" i="13"/>
  <c r="F47" i="13"/>
  <c r="G47" i="13" s="1"/>
  <c r="F46" i="13"/>
  <c r="G46" i="13" s="1"/>
  <c r="BA45" i="13"/>
  <c r="AZ45" i="13"/>
  <c r="AX45" i="13"/>
  <c r="AW45" i="13"/>
  <c r="AV45" i="13"/>
  <c r="AU45" i="13"/>
  <c r="AT45" i="13"/>
  <c r="AS45" i="13"/>
  <c r="AR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F44" i="13"/>
  <c r="E44" i="13"/>
  <c r="F43" i="13"/>
  <c r="E43" i="13"/>
  <c r="BA42" i="13"/>
  <c r="AZ42" i="13"/>
  <c r="AY42" i="13"/>
  <c r="AX42" i="13"/>
  <c r="AW42" i="13"/>
  <c r="AV42" i="13"/>
  <c r="AU42" i="13"/>
  <c r="AT42" i="13"/>
  <c r="AS42" i="13"/>
  <c r="AR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H39" i="13"/>
  <c r="I39" i="13"/>
  <c r="J39" i="13"/>
  <c r="K39" i="13"/>
  <c r="L39" i="13"/>
  <c r="M39" i="13"/>
  <c r="O39" i="13"/>
  <c r="P39" i="13"/>
  <c r="R39" i="13"/>
  <c r="S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K39" i="13"/>
  <c r="AL39" i="13"/>
  <c r="AM39" i="13"/>
  <c r="AN39" i="13"/>
  <c r="AO39" i="13"/>
  <c r="AR39" i="13"/>
  <c r="AS39" i="13"/>
  <c r="AT39" i="13"/>
  <c r="AU39" i="13"/>
  <c r="AV39" i="13"/>
  <c r="AW39" i="13"/>
  <c r="AX39" i="13"/>
  <c r="AZ39" i="13"/>
  <c r="BA39" i="13"/>
  <c r="F40" i="13"/>
  <c r="AJ39" i="13"/>
  <c r="AY39" i="13"/>
  <c r="E41" i="13"/>
  <c r="BA29" i="13"/>
  <c r="AZ29" i="13"/>
  <c r="BA28" i="13"/>
  <c r="AZ28" i="13"/>
  <c r="AZ99" i="13" s="1"/>
  <c r="AX29" i="13"/>
  <c r="AW29" i="13"/>
  <c r="AV29" i="13"/>
  <c r="AU29" i="13"/>
  <c r="AU100" i="13" s="1"/>
  <c r="AU161" i="13" s="1"/>
  <c r="AT29" i="13"/>
  <c r="AX28" i="13"/>
  <c r="AW28" i="13"/>
  <c r="AV28" i="13"/>
  <c r="AU28" i="13"/>
  <c r="AT28" i="13"/>
  <c r="AS29" i="13"/>
  <c r="AR29" i="13"/>
  <c r="AQ29" i="13"/>
  <c r="AQ100" i="13" s="1"/>
  <c r="AP29" i="13"/>
  <c r="AO29" i="13"/>
  <c r="AS28" i="13"/>
  <c r="AR28" i="13"/>
  <c r="AQ28" i="13"/>
  <c r="AP28" i="13"/>
  <c r="AO28" i="13"/>
  <c r="AQ27" i="13"/>
  <c r="AP27" i="13"/>
  <c r="AN29" i="13"/>
  <c r="AM29" i="13"/>
  <c r="AL29" i="13"/>
  <c r="AK29" i="13"/>
  <c r="AN28" i="13"/>
  <c r="AM28" i="13"/>
  <c r="AL28" i="13"/>
  <c r="AK28" i="13"/>
  <c r="AI29" i="13"/>
  <c r="AH29" i="13"/>
  <c r="AG29" i="13"/>
  <c r="AF29" i="13"/>
  <c r="AE29" i="13"/>
  <c r="AI28" i="13"/>
  <c r="AH28" i="13"/>
  <c r="AG28" i="13"/>
  <c r="AF28" i="13"/>
  <c r="AE28" i="13"/>
  <c r="AE99" i="13" s="1"/>
  <c r="AD29" i="13"/>
  <c r="AC29" i="13"/>
  <c r="AB29" i="13"/>
  <c r="AA29" i="13"/>
  <c r="Z29" i="13"/>
  <c r="Z100" i="13" s="1"/>
  <c r="AD28" i="13"/>
  <c r="AC28" i="13"/>
  <c r="AB28" i="13"/>
  <c r="AB99" i="13" s="1"/>
  <c r="AA28" i="13"/>
  <c r="Z28" i="13"/>
  <c r="Y29" i="13"/>
  <c r="X29" i="13"/>
  <c r="W29" i="13"/>
  <c r="W100" i="13" s="1"/>
  <c r="Y28" i="13"/>
  <c r="X28" i="13"/>
  <c r="W28" i="13"/>
  <c r="V29" i="13"/>
  <c r="U29" i="13"/>
  <c r="T29" i="13"/>
  <c r="T100" i="13" s="1"/>
  <c r="V28" i="13"/>
  <c r="U28" i="13"/>
  <c r="T28" i="13"/>
  <c r="S29" i="13"/>
  <c r="R29" i="13"/>
  <c r="Q29" i="13"/>
  <c r="Q100" i="13" s="1"/>
  <c r="S28" i="13"/>
  <c r="R28" i="13"/>
  <c r="Q28" i="13"/>
  <c r="P29" i="13"/>
  <c r="P28" i="13"/>
  <c r="O29" i="13"/>
  <c r="O28" i="13"/>
  <c r="N29" i="13"/>
  <c r="N100" i="13" s="1"/>
  <c r="N28" i="13"/>
  <c r="M29" i="13"/>
  <c r="M28" i="13"/>
  <c r="L29" i="13"/>
  <c r="L100" i="13" s="1"/>
  <c r="L28" i="13"/>
  <c r="K29" i="13"/>
  <c r="K28" i="13"/>
  <c r="J29" i="13"/>
  <c r="J28" i="13"/>
  <c r="I29" i="13"/>
  <c r="I28" i="13"/>
  <c r="H29" i="13"/>
  <c r="H100" i="13" s="1"/>
  <c r="H28" i="13"/>
  <c r="AY29" i="13"/>
  <c r="AY28" i="13"/>
  <c r="AY99" i="13" s="1"/>
  <c r="AJ29" i="13"/>
  <c r="AJ28" i="13"/>
  <c r="G35" i="13"/>
  <c r="F35" i="13"/>
  <c r="E35" i="13"/>
  <c r="G34" i="13"/>
  <c r="F34" i="13"/>
  <c r="E34" i="13"/>
  <c r="BA33" i="13"/>
  <c r="AZ33" i="13"/>
  <c r="AX33" i="13"/>
  <c r="AW33" i="13"/>
  <c r="AV33" i="13"/>
  <c r="AU33" i="13"/>
  <c r="AT33" i="13"/>
  <c r="AS33" i="13"/>
  <c r="AR33" i="13"/>
  <c r="AO33" i="13"/>
  <c r="AN33" i="13"/>
  <c r="AM33" i="13"/>
  <c r="AL33" i="13"/>
  <c r="AK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2" i="13"/>
  <c r="G29" i="13" s="1"/>
  <c r="G31" i="13"/>
  <c r="F32" i="13"/>
  <c r="F31" i="13"/>
  <c r="E32" i="13"/>
  <c r="E31" i="13"/>
  <c r="BA30" i="13"/>
  <c r="BA27" i="13" s="1"/>
  <c r="AZ30" i="13"/>
  <c r="AY30" i="13"/>
  <c r="AX30" i="13"/>
  <c r="AW30" i="13"/>
  <c r="AV30" i="13"/>
  <c r="AU30" i="13"/>
  <c r="AT30" i="13"/>
  <c r="AS30" i="13"/>
  <c r="AR30" i="13"/>
  <c r="AN30" i="13"/>
  <c r="AN27" i="13" s="1"/>
  <c r="AM30" i="13"/>
  <c r="AL30" i="13"/>
  <c r="AL27" i="13" s="1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AO30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X100" i="13" l="1"/>
  <c r="AM99" i="13"/>
  <c r="AR100" i="13"/>
  <c r="K100" i="13"/>
  <c r="O100" i="13"/>
  <c r="AV100" i="13"/>
  <c r="AV161" i="13" s="1"/>
  <c r="U100" i="13"/>
  <c r="U12" i="13" s="1"/>
  <c r="AC100" i="13"/>
  <c r="AP100" i="13"/>
  <c r="AW100" i="13"/>
  <c r="AZ100" i="13"/>
  <c r="Q54" i="13"/>
  <c r="U54" i="13"/>
  <c r="Y54" i="13"/>
  <c r="AC54" i="13"/>
  <c r="AG54" i="13"/>
  <c r="AK54" i="13"/>
  <c r="AO54" i="13"/>
  <c r="AS54" i="13"/>
  <c r="BA36" i="13"/>
  <c r="R66" i="13"/>
  <c r="V66" i="13"/>
  <c r="E104" i="13"/>
  <c r="H148" i="13"/>
  <c r="AB148" i="13"/>
  <c r="AG148" i="13"/>
  <c r="AP148" i="13"/>
  <c r="AP147" i="13" s="1"/>
  <c r="AT148" i="13"/>
  <c r="X149" i="13"/>
  <c r="AJ100" i="13"/>
  <c r="R100" i="13"/>
  <c r="R161" i="13" s="1"/>
  <c r="AH100" i="13"/>
  <c r="E29" i="13"/>
  <c r="I100" i="13"/>
  <c r="F48" i="13"/>
  <c r="AE100" i="13"/>
  <c r="AK148" i="13"/>
  <c r="AW148" i="13"/>
  <c r="AO100" i="13"/>
  <c r="AO161" i="13" s="1"/>
  <c r="AT100" i="13"/>
  <c r="AY100" i="13"/>
  <c r="AY161" i="13" s="1"/>
  <c r="AO99" i="13"/>
  <c r="G65" i="13"/>
  <c r="G64" i="13"/>
  <c r="G44" i="13"/>
  <c r="S54" i="13"/>
  <c r="AI54" i="13"/>
  <c r="AQ54" i="13"/>
  <c r="C8" i="8"/>
  <c r="D8" i="8" s="1"/>
  <c r="AH99" i="13"/>
  <c r="AR99" i="13"/>
  <c r="AT161" i="13"/>
  <c r="J54" i="13"/>
  <c r="N54" i="13"/>
  <c r="R54" i="13"/>
  <c r="V54" i="13"/>
  <c r="Z54" i="13"/>
  <c r="AD54" i="13"/>
  <c r="AH54" i="13"/>
  <c r="AL54" i="13"/>
  <c r="AP54" i="13"/>
  <c r="AT54" i="13"/>
  <c r="AF148" i="13"/>
  <c r="AF147" i="13" s="1"/>
  <c r="AO148" i="13"/>
  <c r="I149" i="13"/>
  <c r="F117" i="13"/>
  <c r="R115" i="13"/>
  <c r="AW99" i="13"/>
  <c r="AA54" i="13"/>
  <c r="AJ99" i="13"/>
  <c r="H99" i="13"/>
  <c r="H160" i="13" s="1"/>
  <c r="H11" i="13" s="1"/>
  <c r="J99" i="13"/>
  <c r="N99" i="13"/>
  <c r="P99" i="13"/>
  <c r="S99" i="13"/>
  <c r="AQ99" i="13"/>
  <c r="AQ160" i="13" s="1"/>
  <c r="AT99" i="13"/>
  <c r="AX99" i="13"/>
  <c r="AW12" i="13"/>
  <c r="I54" i="13"/>
  <c r="K54" i="13"/>
  <c r="H36" i="13"/>
  <c r="V36" i="13"/>
  <c r="Y36" i="13"/>
  <c r="H66" i="13"/>
  <c r="S66" i="13"/>
  <c r="AJ148" i="13"/>
  <c r="AJ147" i="13" s="1"/>
  <c r="R149" i="13"/>
  <c r="P115" i="13"/>
  <c r="G50" i="13"/>
  <c r="G49" i="13"/>
  <c r="G43" i="13"/>
  <c r="N66" i="13"/>
  <c r="G41" i="13"/>
  <c r="F55" i="13"/>
  <c r="G55" i="13" s="1"/>
  <c r="G58" i="13"/>
  <c r="F56" i="13"/>
  <c r="G56" i="13" s="1"/>
  <c r="G59" i="13"/>
  <c r="O54" i="13"/>
  <c r="Z99" i="13"/>
  <c r="AG99" i="13"/>
  <c r="AG160" i="13" s="1"/>
  <c r="AK99" i="13"/>
  <c r="AK11" i="13" s="1"/>
  <c r="F38" i="13"/>
  <c r="E45" i="13"/>
  <c r="J66" i="13"/>
  <c r="U147" i="13"/>
  <c r="E116" i="13"/>
  <c r="N161" i="13"/>
  <c r="Q161" i="13"/>
  <c r="AN36" i="13"/>
  <c r="AS36" i="13"/>
  <c r="E67" i="13"/>
  <c r="E108" i="13"/>
  <c r="G104" i="13"/>
  <c r="Z148" i="13"/>
  <c r="AL148" i="13"/>
  <c r="O149" i="13"/>
  <c r="Y99" i="13"/>
  <c r="AD99" i="13"/>
  <c r="F37" i="13"/>
  <c r="N149" i="13"/>
  <c r="E118" i="13"/>
  <c r="N115" i="13"/>
  <c r="T115" i="13"/>
  <c r="I99" i="13"/>
  <c r="I160" i="13" s="1"/>
  <c r="K99" i="13"/>
  <c r="M99" i="13"/>
  <c r="O99" i="13"/>
  <c r="V99" i="13"/>
  <c r="X161" i="13"/>
  <c r="AE160" i="13"/>
  <c r="AE11" i="13" s="1"/>
  <c r="AI99" i="13"/>
  <c r="AS99" i="13"/>
  <c r="H54" i="13"/>
  <c r="L54" i="13"/>
  <c r="P54" i="13"/>
  <c r="T54" i="13"/>
  <c r="X54" i="13"/>
  <c r="AB54" i="13"/>
  <c r="AF54" i="13"/>
  <c r="AJ54" i="13"/>
  <c r="AN54" i="13"/>
  <c r="AR54" i="13"/>
  <c r="AV54" i="13"/>
  <c r="L66" i="13"/>
  <c r="P66" i="13"/>
  <c r="T66" i="13"/>
  <c r="K148" i="13"/>
  <c r="O148" i="13"/>
  <c r="O11" i="13" s="1"/>
  <c r="W148" i="13"/>
  <c r="AA148" i="13"/>
  <c r="AM148" i="13"/>
  <c r="AM160" i="13" s="1"/>
  <c r="T149" i="13"/>
  <c r="G118" i="13"/>
  <c r="V115" i="13"/>
  <c r="N150" i="13"/>
  <c r="N166" i="13" s="1"/>
  <c r="G135" i="13"/>
  <c r="AC36" i="13"/>
  <c r="AK36" i="13"/>
  <c r="BA54" i="13"/>
  <c r="F118" i="13"/>
  <c r="N98" i="13"/>
  <c r="AX36" i="13"/>
  <c r="L99" i="13"/>
  <c r="L11" i="13"/>
  <c r="AC161" i="13"/>
  <c r="AC12" i="13"/>
  <c r="AP12" i="13"/>
  <c r="AP161" i="13"/>
  <c r="AW161" i="13"/>
  <c r="L36" i="13"/>
  <c r="U36" i="13"/>
  <c r="AV36" i="13"/>
  <c r="AY149" i="13"/>
  <c r="AY102" i="13"/>
  <c r="H165" i="13"/>
  <c r="H164" i="13" s="1"/>
  <c r="H13" i="13"/>
  <c r="L150" i="13"/>
  <c r="L166" i="13" s="1"/>
  <c r="L165" i="13" s="1"/>
  <c r="L164" i="13" s="1"/>
  <c r="L13" i="13"/>
  <c r="R150" i="13"/>
  <c r="R166" i="13" s="1"/>
  <c r="R165" i="13" s="1"/>
  <c r="R164" i="13" s="1"/>
  <c r="R13" i="13"/>
  <c r="T13" i="13"/>
  <c r="T165" i="13"/>
  <c r="T164" i="13" s="1"/>
  <c r="X150" i="13"/>
  <c r="X166" i="13" s="1"/>
  <c r="X165" i="13" s="1"/>
  <c r="X164" i="13" s="1"/>
  <c r="X13" i="13"/>
  <c r="Z13" i="13"/>
  <c r="Z165" i="13"/>
  <c r="Z164" i="13" s="1"/>
  <c r="AB150" i="13"/>
  <c r="AB166" i="13" s="1"/>
  <c r="AB165" i="13" s="1"/>
  <c r="AB164" i="13" s="1"/>
  <c r="AB13" i="13"/>
  <c r="AF150" i="13"/>
  <c r="AF166" i="13" s="1"/>
  <c r="AF165" i="13" s="1"/>
  <c r="AF164" i="13" s="1"/>
  <c r="AF13" i="13"/>
  <c r="AH150" i="13"/>
  <c r="AH166" i="13" s="1"/>
  <c r="AH165" i="13" s="1"/>
  <c r="AH164" i="13" s="1"/>
  <c r="AH13" i="13"/>
  <c r="AJ165" i="13"/>
  <c r="AJ164" i="13" s="1"/>
  <c r="AJ13" i="13"/>
  <c r="AL150" i="13"/>
  <c r="AL166" i="13" s="1"/>
  <c r="AL165" i="13" s="1"/>
  <c r="AL164" i="13" s="1"/>
  <c r="AL13" i="13"/>
  <c r="AP150" i="13"/>
  <c r="AP166" i="13" s="1"/>
  <c r="AP165" i="13" s="1"/>
  <c r="AP164" i="13" s="1"/>
  <c r="AP13" i="13"/>
  <c r="AR150" i="13"/>
  <c r="AR166" i="13" s="1"/>
  <c r="AR165" i="13" s="1"/>
  <c r="AR164" i="13" s="1"/>
  <c r="AR13" i="13"/>
  <c r="AT13" i="13"/>
  <c r="AT165" i="13"/>
  <c r="AT164" i="13" s="1"/>
  <c r="AV150" i="13"/>
  <c r="AV166" i="13" s="1"/>
  <c r="AV165" i="13" s="1"/>
  <c r="AV13" i="13"/>
  <c r="AZ150" i="13"/>
  <c r="AZ166" i="13" s="1"/>
  <c r="AZ165" i="13" s="1"/>
  <c r="AZ164" i="13" s="1"/>
  <c r="AZ13" i="13"/>
  <c r="O66" i="13"/>
  <c r="Y66" i="13"/>
  <c r="O115" i="13"/>
  <c r="AY147" i="13"/>
  <c r="I36" i="13"/>
  <c r="K36" i="13"/>
  <c r="O36" i="13"/>
  <c r="R36" i="13"/>
  <c r="AB36" i="13"/>
  <c r="AF36" i="13"/>
  <c r="AL36" i="13"/>
  <c r="AP36" i="13"/>
  <c r="AU12" i="13"/>
  <c r="AU10" i="13" s="1"/>
  <c r="AZ149" i="13"/>
  <c r="AZ102" i="13"/>
  <c r="E166" i="13"/>
  <c r="E165" i="13" s="1"/>
  <c r="E164" i="13" s="1"/>
  <c r="E13" i="13"/>
  <c r="I165" i="13"/>
  <c r="I164" i="13" s="1"/>
  <c r="I13" i="13"/>
  <c r="K165" i="13"/>
  <c r="K164" i="13" s="1"/>
  <c r="K13" i="13"/>
  <c r="O150" i="13"/>
  <c r="O166" i="13" s="1"/>
  <c r="O165" i="13" s="1"/>
  <c r="O164" i="13" s="1"/>
  <c r="O13" i="13"/>
  <c r="Q13" i="13"/>
  <c r="Q165" i="13"/>
  <c r="Q164" i="13" s="1"/>
  <c r="U150" i="13"/>
  <c r="U166" i="13" s="1"/>
  <c r="U165" i="13" s="1"/>
  <c r="U164" i="13" s="1"/>
  <c r="U13" i="13"/>
  <c r="W165" i="13"/>
  <c r="W164" i="13" s="1"/>
  <c r="W13" i="13"/>
  <c r="AA150" i="13"/>
  <c r="AA166" i="13" s="1"/>
  <c r="AA165" i="13" s="1"/>
  <c r="AA164" i="13" s="1"/>
  <c r="AA13" i="13"/>
  <c r="AC150" i="13"/>
  <c r="AC166" i="13" s="1"/>
  <c r="AC165" i="13" s="1"/>
  <c r="AC164" i="13" s="1"/>
  <c r="AC13" i="13"/>
  <c r="AE13" i="13"/>
  <c r="AE165" i="13"/>
  <c r="AE164" i="13" s="1"/>
  <c r="AG150" i="13"/>
  <c r="AG166" i="13" s="1"/>
  <c r="AG165" i="13" s="1"/>
  <c r="AG164" i="13" s="1"/>
  <c r="AG13" i="13"/>
  <c r="AK150" i="13"/>
  <c r="AK166" i="13" s="1"/>
  <c r="AK165" i="13" s="1"/>
  <c r="AK164" i="13" s="1"/>
  <c r="AK13" i="13"/>
  <c r="AO165" i="13"/>
  <c r="AO164" i="13" s="1"/>
  <c r="AO13" i="13"/>
  <c r="AQ150" i="13"/>
  <c r="AQ166" i="13" s="1"/>
  <c r="AQ165" i="13" s="1"/>
  <c r="AQ164" i="13" s="1"/>
  <c r="AQ13" i="13"/>
  <c r="AU150" i="13"/>
  <c r="AU166" i="13" s="1"/>
  <c r="AU165" i="13" s="1"/>
  <c r="AU164" i="13" s="1"/>
  <c r="AU13" i="13"/>
  <c r="AW150" i="13"/>
  <c r="AW166" i="13" s="1"/>
  <c r="AW165" i="13" s="1"/>
  <c r="AW164" i="13" s="1"/>
  <c r="AW13" i="13"/>
  <c r="AY13" i="13"/>
  <c r="AY165" i="13"/>
  <c r="AY164" i="13" s="1"/>
  <c r="AZ54" i="13"/>
  <c r="K149" i="13"/>
  <c r="K147" i="13" s="1"/>
  <c r="AZ147" i="13"/>
  <c r="G125" i="13"/>
  <c r="G116" i="13" s="1"/>
  <c r="AZ36" i="13"/>
  <c r="AZ11" i="13"/>
  <c r="F28" i="13"/>
  <c r="G80" i="13"/>
  <c r="AW36" i="13"/>
  <c r="G123" i="13"/>
  <c r="F150" i="13"/>
  <c r="F166" i="13" s="1"/>
  <c r="F165" i="13" s="1"/>
  <c r="F164" i="13" s="1"/>
  <c r="F13" i="13"/>
  <c r="G13" i="13" s="1"/>
  <c r="AM150" i="13"/>
  <c r="AM166" i="13" s="1"/>
  <c r="AM165" i="13" s="1"/>
  <c r="AM13" i="13"/>
  <c r="AJ36" i="13"/>
  <c r="AT36" i="13"/>
  <c r="F68" i="13"/>
  <c r="G83" i="13"/>
  <c r="AH36" i="13"/>
  <c r="E129" i="13"/>
  <c r="T36" i="13"/>
  <c r="T99" i="13"/>
  <c r="W99" i="13"/>
  <c r="W160" i="13" s="1"/>
  <c r="W11" i="13" s="1"/>
  <c r="E68" i="13"/>
  <c r="G71" i="13"/>
  <c r="E62" i="13"/>
  <c r="G62" i="13" s="1"/>
  <c r="E61" i="13"/>
  <c r="G61" i="13" s="1"/>
  <c r="E38" i="13"/>
  <c r="Z36" i="13"/>
  <c r="G77" i="13"/>
  <c r="F128" i="13"/>
  <c r="G128" i="13" s="1"/>
  <c r="G130" i="13"/>
  <c r="X12" i="13"/>
  <c r="X36" i="13"/>
  <c r="L148" i="13"/>
  <c r="L160" i="13" s="1"/>
  <c r="N148" i="13"/>
  <c r="N160" i="13" s="1"/>
  <c r="T148" i="13"/>
  <c r="X148" i="13"/>
  <c r="X147" i="13" s="1"/>
  <c r="W149" i="13"/>
  <c r="W147" i="13" s="1"/>
  <c r="Q149" i="13"/>
  <c r="Q147" i="13" s="1"/>
  <c r="G121" i="13"/>
  <c r="H115" i="13"/>
  <c r="J115" i="13"/>
  <c r="W115" i="13"/>
  <c r="Y115" i="13"/>
  <c r="L115" i="13"/>
  <c r="I147" i="13"/>
  <c r="R148" i="13"/>
  <c r="R11" i="13"/>
  <c r="R12" i="13"/>
  <c r="W66" i="13"/>
  <c r="AZ160" i="13"/>
  <c r="AY160" i="13"/>
  <c r="AY11" i="13" s="1"/>
  <c r="AT147" i="13"/>
  <c r="AT160" i="13"/>
  <c r="AT11" i="13" s="1"/>
  <c r="AV147" i="13"/>
  <c r="AV160" i="13"/>
  <c r="AU147" i="13"/>
  <c r="AU160" i="13"/>
  <c r="AU159" i="13" s="1"/>
  <c r="AW147" i="13"/>
  <c r="AO147" i="13"/>
  <c r="AQ147" i="13"/>
  <c r="AL147" i="13"/>
  <c r="AK147" i="13"/>
  <c r="AK160" i="13"/>
  <c r="AM147" i="13"/>
  <c r="Z147" i="13"/>
  <c r="AB147" i="13"/>
  <c r="AB160" i="13"/>
  <c r="AA147" i="13"/>
  <c r="AC147" i="13"/>
  <c r="AH147" i="13"/>
  <c r="AE147" i="13"/>
  <c r="AG147" i="13"/>
  <c r="I66" i="13"/>
  <c r="K66" i="13"/>
  <c r="M66" i="13"/>
  <c r="Q66" i="13"/>
  <c r="U66" i="13"/>
  <c r="F121" i="13"/>
  <c r="J36" i="13"/>
  <c r="N36" i="13"/>
  <c r="S36" i="13"/>
  <c r="W36" i="13"/>
  <c r="AA36" i="13"/>
  <c r="AE36" i="13"/>
  <c r="AI36" i="13"/>
  <c r="AM36" i="13"/>
  <c r="AQ36" i="13"/>
  <c r="AU36" i="13"/>
  <c r="AY36" i="13"/>
  <c r="I98" i="13"/>
  <c r="J100" i="13"/>
  <c r="J98" i="13" s="1"/>
  <c r="L98" i="13"/>
  <c r="M100" i="13"/>
  <c r="P100" i="13"/>
  <c r="P98" i="13" s="1"/>
  <c r="S100" i="13"/>
  <c r="S98" i="13" s="1"/>
  <c r="U99" i="13"/>
  <c r="U11" i="13" s="1"/>
  <c r="V100" i="13"/>
  <c r="X99" i="13"/>
  <c r="X98" i="13" s="1"/>
  <c r="Y100" i="13"/>
  <c r="Y98" i="13" s="1"/>
  <c r="AA99" i="13"/>
  <c r="AA160" i="13" s="1"/>
  <c r="AD100" i="13"/>
  <c r="AF99" i="13"/>
  <c r="AI100" i="13"/>
  <c r="AI98" i="13" s="1"/>
  <c r="AL99" i="13"/>
  <c r="AL160" i="13" s="1"/>
  <c r="AN100" i="13"/>
  <c r="AP99" i="13"/>
  <c r="AS100" i="13"/>
  <c r="AS98" i="13" s="1"/>
  <c r="AX100" i="13"/>
  <c r="BA100" i="13"/>
  <c r="F104" i="13"/>
  <c r="F149" i="13" s="1"/>
  <c r="F116" i="13"/>
  <c r="F115" i="13" s="1"/>
  <c r="F124" i="13"/>
  <c r="E124" i="13"/>
  <c r="I115" i="13"/>
  <c r="M115" i="13"/>
  <c r="X115" i="13"/>
  <c r="X11" i="13" s="1"/>
  <c r="G107" i="13"/>
  <c r="G106" i="13" s="1"/>
  <c r="E117" i="13"/>
  <c r="Q115" i="13"/>
  <c r="K115" i="13"/>
  <c r="E121" i="13"/>
  <c r="F60" i="13"/>
  <c r="H104" i="13"/>
  <c r="H149" i="13" s="1"/>
  <c r="H147" i="13" s="1"/>
  <c r="I102" i="13"/>
  <c r="O102" i="13"/>
  <c r="U102" i="13"/>
  <c r="AA102" i="13"/>
  <c r="AC102" i="13"/>
  <c r="AK102" i="13"/>
  <c r="AM102" i="13"/>
  <c r="AU102" i="13"/>
  <c r="AW102" i="13"/>
  <c r="AP102" i="13"/>
  <c r="AT102" i="13"/>
  <c r="AJ102" i="13"/>
  <c r="AL102" i="13"/>
  <c r="AN102" i="13"/>
  <c r="AV102" i="13"/>
  <c r="AX102" i="13"/>
  <c r="BA102" i="13"/>
  <c r="AO102" i="13"/>
  <c r="AQ102" i="13"/>
  <c r="AR102" i="13"/>
  <c r="AS102" i="13"/>
  <c r="AE102" i="13"/>
  <c r="AG102" i="13"/>
  <c r="AI102" i="13"/>
  <c r="W102" i="13"/>
  <c r="Y102" i="13"/>
  <c r="S102" i="13"/>
  <c r="M102" i="13"/>
  <c r="X66" i="13"/>
  <c r="Z66" i="13"/>
  <c r="AC66" i="13"/>
  <c r="AD66" i="13"/>
  <c r="AE66" i="13"/>
  <c r="AH66" i="13"/>
  <c r="AI66" i="13"/>
  <c r="AJ66" i="13"/>
  <c r="AM66" i="13"/>
  <c r="AO66" i="13"/>
  <c r="AX66" i="13"/>
  <c r="F63" i="13"/>
  <c r="J102" i="13"/>
  <c r="L102" i="13"/>
  <c r="N102" i="13"/>
  <c r="P102" i="13"/>
  <c r="R102" i="13"/>
  <c r="T102" i="13"/>
  <c r="V102" i="13"/>
  <c r="X102" i="13"/>
  <c r="Z102" i="13"/>
  <c r="AB102" i="13"/>
  <c r="AD102" i="13"/>
  <c r="AF102" i="13"/>
  <c r="AH102" i="13"/>
  <c r="Q102" i="13"/>
  <c r="K102" i="13"/>
  <c r="E110" i="13"/>
  <c r="H110" i="13"/>
  <c r="AY66" i="13"/>
  <c r="H60" i="13"/>
  <c r="J60" i="13"/>
  <c r="N60" i="13"/>
  <c r="P60" i="13"/>
  <c r="Y60" i="13"/>
  <c r="Z60" i="13"/>
  <c r="AE60" i="13"/>
  <c r="AG60" i="13"/>
  <c r="AH60" i="13"/>
  <c r="AJ60" i="13"/>
  <c r="AT60" i="13"/>
  <c r="AV60" i="13"/>
  <c r="AX60" i="13"/>
  <c r="AZ60" i="13"/>
  <c r="BA60" i="13"/>
  <c r="G72" i="13"/>
  <c r="E75" i="13"/>
  <c r="F75" i="13"/>
  <c r="G78" i="13"/>
  <c r="F78" i="13"/>
  <c r="F81" i="13"/>
  <c r="AL60" i="13"/>
  <c r="AN60" i="13"/>
  <c r="AO60" i="13"/>
  <c r="I60" i="13"/>
  <c r="K60" i="13"/>
  <c r="M60" i="13"/>
  <c r="AR66" i="13"/>
  <c r="AZ66" i="13"/>
  <c r="F103" i="13"/>
  <c r="F148" i="13" s="1"/>
  <c r="AQ60" i="13"/>
  <c r="AS60" i="13"/>
  <c r="AU60" i="13"/>
  <c r="E103" i="13"/>
  <c r="F67" i="13"/>
  <c r="R99" i="13"/>
  <c r="AC99" i="13"/>
  <c r="AN99" i="13"/>
  <c r="AN98" i="13" s="1"/>
  <c r="BA99" i="13"/>
  <c r="AW60" i="13"/>
  <c r="O60" i="13"/>
  <c r="F66" i="13"/>
  <c r="AC60" i="13"/>
  <c r="BA66" i="13"/>
  <c r="S60" i="13"/>
  <c r="V60" i="13"/>
  <c r="X60" i="13"/>
  <c r="R60" i="13"/>
  <c r="AB60" i="13"/>
  <c r="AA60" i="13"/>
  <c r="AI60" i="13"/>
  <c r="AK60" i="13"/>
  <c r="G69" i="13"/>
  <c r="F69" i="13"/>
  <c r="W60" i="13"/>
  <c r="U60" i="13"/>
  <c r="AM60" i="13"/>
  <c r="Q60" i="13"/>
  <c r="AN66" i="13"/>
  <c r="T60" i="13"/>
  <c r="AF60" i="13"/>
  <c r="AD60" i="13"/>
  <c r="F72" i="13"/>
  <c r="AS66" i="13"/>
  <c r="AT66" i="13"/>
  <c r="AW66" i="13"/>
  <c r="AP60" i="13"/>
  <c r="AR60" i="13"/>
  <c r="AY60" i="13"/>
  <c r="E72" i="13"/>
  <c r="E78" i="13"/>
  <c r="E81" i="13"/>
  <c r="L60" i="13"/>
  <c r="E69" i="13"/>
  <c r="Q37" i="13"/>
  <c r="E63" i="13"/>
  <c r="E54" i="13"/>
  <c r="E30" i="13"/>
  <c r="G30" i="13"/>
  <c r="L27" i="13"/>
  <c r="N27" i="13"/>
  <c r="P27" i="13"/>
  <c r="R27" i="13"/>
  <c r="T27" i="13"/>
  <c r="V27" i="13"/>
  <c r="X27" i="13"/>
  <c r="Z27" i="13"/>
  <c r="AB27" i="13"/>
  <c r="AD27" i="13"/>
  <c r="AF27" i="13"/>
  <c r="AH27" i="13"/>
  <c r="AS27" i="13"/>
  <c r="AU27" i="13"/>
  <c r="AW27" i="13"/>
  <c r="F29" i="13"/>
  <c r="F51" i="13"/>
  <c r="F57" i="13"/>
  <c r="E57" i="13"/>
  <c r="E51" i="13"/>
  <c r="E48" i="13"/>
  <c r="AO27" i="13"/>
  <c r="I27" i="13"/>
  <c r="K27" i="13"/>
  <c r="M27" i="13"/>
  <c r="O27" i="13"/>
  <c r="Q27" i="13"/>
  <c r="S27" i="13"/>
  <c r="U27" i="13"/>
  <c r="W27" i="13"/>
  <c r="Y27" i="13"/>
  <c r="AA27" i="13"/>
  <c r="AC27" i="13"/>
  <c r="AE27" i="13"/>
  <c r="AG27" i="13"/>
  <c r="AI27" i="13"/>
  <c r="AK27" i="13"/>
  <c r="AM27" i="13"/>
  <c r="G33" i="13"/>
  <c r="AJ33" i="13"/>
  <c r="AJ27" i="13" s="1"/>
  <c r="F42" i="13"/>
  <c r="F45" i="13"/>
  <c r="E42" i="13"/>
  <c r="AR27" i="13"/>
  <c r="AT27" i="13"/>
  <c r="AV27" i="13"/>
  <c r="AX27" i="13"/>
  <c r="AZ27" i="13"/>
  <c r="E28" i="13"/>
  <c r="G28" i="13"/>
  <c r="F33" i="13"/>
  <c r="AY33" i="13"/>
  <c r="AY27" i="13" s="1"/>
  <c r="F30" i="13"/>
  <c r="H27" i="13"/>
  <c r="J27" i="13"/>
  <c r="F39" i="13"/>
  <c r="E39" i="13"/>
  <c r="E40" i="13"/>
  <c r="G40" i="13" s="1"/>
  <c r="C14" i="8"/>
  <c r="D14" i="8" s="1"/>
  <c r="C19" i="8"/>
  <c r="D19" i="8" s="1"/>
  <c r="D5" i="8"/>
  <c r="U98" i="13" l="1"/>
  <c r="G57" i="13"/>
  <c r="O147" i="13"/>
  <c r="U161" i="13"/>
  <c r="AT12" i="13"/>
  <c r="AP11" i="13"/>
  <c r="AP10" i="13" s="1"/>
  <c r="AF11" i="13"/>
  <c r="O160" i="13"/>
  <c r="F99" i="13"/>
  <c r="K160" i="13"/>
  <c r="K11" i="13" s="1"/>
  <c r="Q12" i="13"/>
  <c r="F54" i="13"/>
  <c r="V98" i="13"/>
  <c r="T147" i="13"/>
  <c r="AY12" i="13"/>
  <c r="F100" i="13"/>
  <c r="AO160" i="13"/>
  <c r="AO11" i="13" s="1"/>
  <c r="G48" i="13"/>
  <c r="E100" i="13"/>
  <c r="E161" i="13" s="1"/>
  <c r="AJ160" i="13"/>
  <c r="AJ11" i="13" s="1"/>
  <c r="N165" i="13"/>
  <c r="N164" i="13" s="1"/>
  <c r="N13" i="13"/>
  <c r="G54" i="13"/>
  <c r="G63" i="13"/>
  <c r="G51" i="13"/>
  <c r="E60" i="13"/>
  <c r="G60" i="13" s="1"/>
  <c r="E33" i="13"/>
  <c r="E27" i="13" s="1"/>
  <c r="G27" i="13"/>
  <c r="AX98" i="13"/>
  <c r="U10" i="13"/>
  <c r="M11" i="13"/>
  <c r="H98" i="13"/>
  <c r="G45" i="13"/>
  <c r="G75" i="13"/>
  <c r="Z160" i="13"/>
  <c r="Z11" i="13" s="1"/>
  <c r="L147" i="13"/>
  <c r="G42" i="13"/>
  <c r="G39" i="13"/>
  <c r="F36" i="13"/>
  <c r="R98" i="13"/>
  <c r="AD98" i="13"/>
  <c r="AM11" i="13"/>
  <c r="N12" i="13"/>
  <c r="AZ98" i="13"/>
  <c r="E148" i="13"/>
  <c r="G148" i="13" s="1"/>
  <c r="AP98" i="13"/>
  <c r="M98" i="13"/>
  <c r="F12" i="13"/>
  <c r="E66" i="13"/>
  <c r="G66" i="13" s="1"/>
  <c r="H102" i="13"/>
  <c r="X10" i="13"/>
  <c r="AO12" i="13"/>
  <c r="AO10" i="13" s="1"/>
  <c r="BA98" i="13"/>
  <c r="T160" i="13"/>
  <c r="T11" i="13" s="1"/>
  <c r="N147" i="13"/>
  <c r="AL11" i="13"/>
  <c r="Q36" i="13"/>
  <c r="AW98" i="13"/>
  <c r="AW11" i="13"/>
  <c r="AW10" i="13" s="1"/>
  <c r="AC98" i="13"/>
  <c r="AC11" i="13"/>
  <c r="AC10" i="13" s="1"/>
  <c r="AB11" i="13"/>
  <c r="AQ11" i="13"/>
  <c r="AM161" i="13"/>
  <c r="AM12" i="13"/>
  <c r="AR161" i="13"/>
  <c r="AR12" i="13"/>
  <c r="AV164" i="13"/>
  <c r="AV12" i="13"/>
  <c r="AF160" i="13"/>
  <c r="AC160" i="13"/>
  <c r="AC159" i="13" s="1"/>
  <c r="AM159" i="13"/>
  <c r="AP160" i="13"/>
  <c r="AP159" i="13" s="1"/>
  <c r="AT10" i="13"/>
  <c r="H161" i="13"/>
  <c r="L161" i="13"/>
  <c r="L159" i="13" s="1"/>
  <c r="AR98" i="13"/>
  <c r="AR11" i="13"/>
  <c r="AH98" i="13"/>
  <c r="AH11" i="13"/>
  <c r="AQ98" i="13"/>
  <c r="AQ161" i="13"/>
  <c r="AQ12" i="13" s="1"/>
  <c r="AA11" i="13"/>
  <c r="AG11" i="13"/>
  <c r="AV159" i="13"/>
  <c r="AV11" i="13"/>
  <c r="AH161" i="13"/>
  <c r="AH12" i="13"/>
  <c r="AZ161" i="13"/>
  <c r="AZ159" i="13" s="1"/>
  <c r="AZ12" i="13"/>
  <c r="AZ10" i="13" s="1"/>
  <c r="AY10" i="13"/>
  <c r="AM10" i="13"/>
  <c r="L12" i="13"/>
  <c r="I161" i="13"/>
  <c r="I12" i="13" s="1"/>
  <c r="G124" i="13"/>
  <c r="F11" i="13"/>
  <c r="G68" i="13"/>
  <c r="AR160" i="13"/>
  <c r="AM164" i="13"/>
  <c r="AM98" i="13"/>
  <c r="F27" i="13"/>
  <c r="G81" i="13"/>
  <c r="AH160" i="13"/>
  <c r="AH159" i="13" s="1"/>
  <c r="E127" i="13"/>
  <c r="G127" i="13" s="1"/>
  <c r="G129" i="13"/>
  <c r="E115" i="13"/>
  <c r="G115" i="13" s="1"/>
  <c r="G117" i="13"/>
  <c r="G38" i="13"/>
  <c r="AW160" i="13"/>
  <c r="AW159" i="13" s="1"/>
  <c r="X160" i="13"/>
  <c r="X159" i="13" s="1"/>
  <c r="I11" i="13"/>
  <c r="N11" i="13"/>
  <c r="N159" i="13"/>
  <c r="U160" i="13"/>
  <c r="U159" i="13" s="1"/>
  <c r="R10" i="13"/>
  <c r="R147" i="13"/>
  <c r="R160" i="13"/>
  <c r="R159" i="13" s="1"/>
  <c r="O98" i="13"/>
  <c r="O161" i="13"/>
  <c r="O159" i="13" s="1"/>
  <c r="O12" i="13"/>
  <c r="O10" i="13" s="1"/>
  <c r="K98" i="13"/>
  <c r="K161" i="13"/>
  <c r="AY98" i="13"/>
  <c r="AT98" i="13"/>
  <c r="AO98" i="13"/>
  <c r="AJ98" i="13"/>
  <c r="AJ161" i="13"/>
  <c r="AJ12" i="13" s="1"/>
  <c r="AJ10" i="13" s="1"/>
  <c r="AE98" i="13"/>
  <c r="AE161" i="13"/>
  <c r="AE12" i="13" s="1"/>
  <c r="AE10" i="13" s="1"/>
  <c r="Z98" i="13"/>
  <c r="Z161" i="13"/>
  <c r="Z12" i="13" s="1"/>
  <c r="W98" i="13"/>
  <c r="W161" i="13"/>
  <c r="T98" i="13"/>
  <c r="T161" i="13"/>
  <c r="T12" i="13" s="1"/>
  <c r="F102" i="13"/>
  <c r="G103" i="13"/>
  <c r="G102" i="13" s="1"/>
  <c r="Q99" i="13"/>
  <c r="E37" i="13"/>
  <c r="E99" i="13" s="1"/>
  <c r="C24" i="8"/>
  <c r="D24" i="8"/>
  <c r="AR10" i="13" l="1"/>
  <c r="N10" i="13"/>
  <c r="P10" i="13" s="1"/>
  <c r="T10" i="13"/>
  <c r="Z10" i="13"/>
  <c r="I159" i="13"/>
  <c r="P11" i="13"/>
  <c r="P12" i="13"/>
  <c r="L10" i="13"/>
  <c r="G100" i="13"/>
  <c r="AQ159" i="13"/>
  <c r="Q98" i="13"/>
  <c r="Q160" i="13"/>
  <c r="H12" i="13"/>
  <c r="H10" i="13" s="1"/>
  <c r="H159" i="13"/>
  <c r="F10" i="13"/>
  <c r="AH10" i="13"/>
  <c r="AQ10" i="13"/>
  <c r="F161" i="13"/>
  <c r="F98" i="13"/>
  <c r="AR159" i="13"/>
  <c r="E36" i="13"/>
  <c r="G36" i="13" s="1"/>
  <c r="G37" i="13"/>
  <c r="I10" i="13"/>
  <c r="F147" i="13"/>
  <c r="F160" i="13"/>
  <c r="K159" i="13"/>
  <c r="K12" i="13"/>
  <c r="K10" i="13" s="1"/>
  <c r="AY159" i="13"/>
  <c r="AT159" i="13"/>
  <c r="AO159" i="13"/>
  <c r="AJ159" i="13"/>
  <c r="AE159" i="13"/>
  <c r="Z159" i="13"/>
  <c r="W12" i="13"/>
  <c r="W10" i="13" s="1"/>
  <c r="W159" i="13"/>
  <c r="T159" i="13"/>
  <c r="E102" i="13"/>
  <c r="E149" i="13"/>
  <c r="M12" i="13" l="1"/>
  <c r="M10" i="13"/>
  <c r="G149" i="13"/>
  <c r="E12" i="13"/>
  <c r="G12" i="13" s="1"/>
  <c r="Q11" i="13"/>
  <c r="Q159" i="13"/>
  <c r="F159" i="13"/>
  <c r="E98" i="13"/>
  <c r="G98" i="13" s="1"/>
  <c r="G99" i="13"/>
  <c r="E160" i="13"/>
  <c r="E159" i="13" s="1"/>
  <c r="E147" i="13"/>
  <c r="G147" i="13" s="1"/>
  <c r="Q10" i="13" l="1"/>
  <c r="E10" i="13" s="1"/>
  <c r="G10" i="13" s="1"/>
  <c r="E11" i="13"/>
  <c r="G11" i="13" s="1"/>
  <c r="AA10" i="13"/>
  <c r="AF10" i="13"/>
  <c r="AG10" i="13"/>
  <c r="AK10" i="13"/>
  <c r="AA12" i="13"/>
  <c r="AB12" i="13"/>
  <c r="AF12" i="13"/>
  <c r="AG12" i="13"/>
  <c r="AK12" i="13"/>
  <c r="AL12" i="13"/>
  <c r="AA84" i="13"/>
  <c r="AB84" i="13"/>
  <c r="AF84" i="13"/>
  <c r="AG84" i="13"/>
  <c r="AK84" i="13"/>
  <c r="AL84" i="13"/>
  <c r="AA98" i="13"/>
  <c r="AB98" i="13"/>
  <c r="AF98" i="13"/>
  <c r="AG98" i="13"/>
  <c r="AK98" i="13"/>
  <c r="AL98" i="13"/>
  <c r="AA100" i="13"/>
  <c r="AB100" i="13"/>
  <c r="AF100" i="13"/>
  <c r="AG100" i="13"/>
  <c r="AK100" i="13"/>
  <c r="AL100" i="13"/>
  <c r="AA159" i="13"/>
  <c r="AB159" i="13"/>
  <c r="AF159" i="13"/>
  <c r="AG159" i="13"/>
  <c r="AK159" i="13"/>
  <c r="AL159" i="13"/>
  <c r="AA161" i="13"/>
  <c r="AB161" i="13"/>
  <c r="AF161" i="13"/>
  <c r="AG161" i="13"/>
  <c r="AK161" i="13"/>
  <c r="AL161" i="13"/>
</calcChain>
</file>

<file path=xl/sharedStrings.xml><?xml version="1.0" encoding="utf-8"?>
<sst xmlns="http://schemas.openxmlformats.org/spreadsheetml/2006/main" count="1373" uniqueCount="479">
  <si>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</si>
  <si>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</si>
  <si>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</si>
  <si>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</si>
  <si>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</si>
  <si>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</si>
  <si>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</si>
  <si>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</si>
  <si>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</si>
  <si>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</si>
  <si>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</si>
  <si>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</si>
  <si>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</si>
  <si>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</si>
  <si>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</si>
  <si>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</si>
  <si>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</si>
  <si>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</si>
  <si>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</si>
  <si>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</si>
  <si>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</si>
  <si>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</si>
  <si>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</si>
  <si>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</si>
  <si>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</si>
  <si>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</si>
  <si>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</si>
  <si>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</si>
  <si>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</si>
  <si>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</si>
  <si>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</si>
  <si>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</si>
  <si>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</si>
  <si>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</si>
  <si>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</si>
  <si>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</si>
  <si>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</si>
  <si>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</si>
  <si>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</si>
  <si>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</si>
  <si>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</si>
  <si>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</si>
  <si>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</si>
  <si>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</si>
  <si>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</si>
  <si>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</si>
  <si>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</si>
  <si>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</si>
  <si>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</si>
  <si>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</si>
  <si>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</si>
  <si>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</si>
  <si>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</si>
  <si>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</si>
  <si>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</si>
  <si>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</si>
  <si>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</si>
  <si>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</si>
  <si>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</si>
  <si>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</si>
  <si>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</si>
  <si>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</si>
  <si>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</si>
  <si>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</si>
  <si>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</si>
  <si>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</si>
  <si>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</si>
  <si>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</si>
  <si>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</si>
  <si>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</si>
  <si>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</si>
  <si>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</si>
  <si>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</si>
  <si>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</si>
  <si>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</si>
  <si>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</si>
  <si>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</si>
  <si>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</si>
  <si>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</si>
  <si>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</si>
  <si>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</si>
  <si>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</si>
  <si>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</si>
  <si>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</si>
  <si>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</si>
  <si>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</si>
  <si>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</si>
  <si>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</si>
  <si>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</si>
  <si>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</si>
  <si>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</si>
  <si>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</si>
  <si>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</si>
  <si>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</si>
  <si>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</si>
  <si>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</si>
  <si>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</si>
  <si>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</si>
  <si>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</si>
  <si>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</si>
  <si>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</si>
  <si>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</si>
  <si>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</si>
  <si>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</si>
  <si>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</si>
  <si>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</si>
  <si>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</si>
  <si>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</si>
  <si>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</si>
  <si>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</si>
  <si>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</si>
  <si>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</si>
  <si>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</si>
  <si>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</si>
  <si>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</si>
  <si>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</si>
  <si>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</si>
  <si>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</si>
  <si>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</si>
  <si>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</si>
  <si>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</si>
  <si>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</si>
  <si>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</si>
  <si>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</si>
  <si>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</si>
  <si>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</si>
  <si>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</si>
  <si>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</si>
  <si>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</si>
  <si>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</si>
  <si>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</si>
  <si>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</si>
  <si>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</si>
  <si>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</si>
  <si>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</si>
  <si>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</si>
  <si>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</si>
  <si>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</si>
  <si>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</si>
  <si>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</si>
  <si>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</si>
  <si>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</si>
  <si>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</si>
  <si>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</si>
  <si>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</si>
  <si>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</si>
  <si>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</si>
  <si>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</si>
  <si>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</si>
  <si>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</si>
  <si>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</si>
  <si>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</si>
  <si>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</si>
  <si>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</si>
  <si>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</si>
  <si>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</si>
  <si>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</si>
  <si>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</si>
  <si>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</si>
  <si>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</si>
  <si>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</si>
  <si>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</si>
  <si>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</si>
  <si>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</si>
  <si>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</si>
  <si>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</si>
  <si>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</si>
  <si>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</si>
  <si>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</si>
  <si>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</si>
  <si>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</si>
  <si>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</si>
  <si>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</si>
  <si>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</si>
  <si>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</si>
  <si>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</si>
  <si>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</si>
  <si>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</si>
  <si>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</si>
  <si>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</si>
  <si>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</si>
  <si>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</si>
  <si>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</si>
  <si>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</si>
  <si>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</si>
  <si>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</si>
  <si>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</si>
  <si>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</si>
  <si>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</si>
  <si>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</si>
  <si>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</si>
  <si>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</si>
  <si>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</si>
  <si>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</si>
  <si>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</si>
  <si>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</si>
  <si>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</si>
  <si>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</si>
  <si>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</si>
  <si>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</si>
  <si>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</si>
  <si>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</si>
  <si>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</si>
  <si>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</si>
  <si>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</si>
  <si>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</si>
  <si>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</si>
  <si>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</si>
  <si>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</si>
  <si>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</si>
  <si>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</si>
  <si>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</si>
  <si>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</si>
  <si>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</si>
  <si>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</si>
  <si>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</si>
  <si>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</si>
  <si>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</si>
  <si>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</si>
  <si>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</si>
  <si>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</si>
  <si>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</si>
  <si>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</si>
  <si>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</si>
  <si>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</si>
  <si>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</si>
  <si>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</si>
  <si>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</si>
  <si>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</si>
  <si>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</si>
  <si>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</si>
  <si>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</si>
  <si>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</si>
  <si>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</si>
  <si>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</si>
  <si>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</si>
  <si>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</si>
  <si>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</si>
  <si>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</si>
  <si>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</si>
  <si>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</si>
  <si>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</si>
  <si>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</si>
  <si>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</si>
  <si>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</si>
  <si>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</si>
  <si>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</si>
  <si>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</si>
  <si>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</si>
  <si>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</si>
  <si>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</si>
  <si>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</si>
  <si>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</si>
  <si>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</si>
  <si>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</si>
  <si>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</si>
  <si>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</si>
  <si>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</si>
  <si>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</si>
  <si>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</si>
  <si>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</si>
  <si>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</si>
  <si>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2.1.1.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</si>
  <si>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</si>
  <si>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</si>
  <si>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</si>
  <si>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</si>
  <si>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</si>
  <si>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</si>
  <si>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</si>
  <si>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</si>
  <si>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</si>
  <si>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</si>
  <si>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</si>
  <si>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Всего по муниципальной программе:</t>
  </si>
  <si>
    <t>Причины отклонения  фактического исполнения от запланированного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</si>
  <si>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</si>
  <si>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</si>
  <si>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</si>
  <si>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</si>
  <si>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</si>
  <si>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 xml:space="preserve">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</t>
  </si>
  <si>
    <t>Создание условий для развития субъектов малого и среднего предпринимательства</t>
  </si>
  <si>
    <t>Организация мониторинга дея-тельности малого и среднего предпринимательства в Нижне-вартовском районе в целях определения приоритетных направлений развития и формирования благоприятного мнения о малом и среднем предпринимательстве</t>
  </si>
  <si>
    <t>ОМП и СХ</t>
  </si>
  <si>
    <t>Оказание информационно-консультационной поддержки, популяризация и пропаганда предпринимательской деятельности</t>
  </si>
  <si>
    <t>1.2.2.</t>
  </si>
  <si>
    <t xml:space="preserve">Финансовая поддержка субъектов малого и среднего предпринимательства, осуществляющих социально значимые виды  деятельности в Нижневартовском районе и в социальной сфере </t>
  </si>
  <si>
    <t>ОМП и СХ, управление образования и молодежной политики администрации района, отдел по физической культуре и спорту администрации района</t>
  </si>
  <si>
    <t>Возмещение части затрат на аренду нежилых помещений</t>
  </si>
  <si>
    <t>Возмещение части затрат по предоставленным консалтинговым услугам</t>
  </si>
  <si>
    <t>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</t>
  </si>
  <si>
    <t>Возмещение части затрат на приобретение оборудования (основных средств) и лицензионных программных продуктов</t>
  </si>
  <si>
    <t>Возмещение части затрат на приобретение сырья, расходных материалов и инструментов, необходимых для производства продукции и изделий народных художественных промыслов и ремесел</t>
  </si>
  <si>
    <t xml:space="preserve">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в Нижневартовском районе </t>
  </si>
  <si>
    <t xml:space="preserve">Возмещение части затрат, связанных с началом предпринимательской деятельности </t>
  </si>
  <si>
    <t>Возмещение части затрат по доставке кормов для развития сельскохозяйственных товаропроизводителей и муки для производства хлеба и хлебобулочных изделий</t>
  </si>
  <si>
    <t>Формирование механизма финансово-кредитной и имущественной поддержки представителей малого и среднего предпринимательства</t>
  </si>
  <si>
    <t>ОМП и СХ, муниципальное бюджетное учреждение Нижневартовского района «Управление имущественными и земельными ресурсами»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</si>
  <si>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</si>
  <si>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Субсидия на возмещение коммунальных услуг субъектам малого предпринимательства, зарегистрированным и осуществляющим деятельность в сельской местности, оказывающим услуги в сфере бытового обслуживания населения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</si>
  <si>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</si>
  <si>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>Субсидии на участие субъектов малого и среднего предпринимательства в региональных, Федеральных, международных форумах, конкурсах</t>
  </si>
  <si>
    <t>Подпрограмма 1 "Развитие малого и среднего предпринимательства в Нижневартовском районе"</t>
  </si>
  <si>
    <t>Подпрограмма 2 "Развитие агропромышленного комплекса и рынков сельскохозяйственной продукции, сырья и продовольствия в Нижневартовском районе"</t>
  </si>
  <si>
    <t>Содействие развитию производства мясного и молочного производства</t>
  </si>
  <si>
    <t>Субсидии на поддержку животноводства, переработки и реализации продукции животноводства</t>
  </si>
  <si>
    <t xml:space="preserve"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 </t>
  </si>
  <si>
    <t>2.1.2.</t>
  </si>
  <si>
    <t>Компенсация части затрат на воспроизводство сельскохозяйственных животных в личных подсобных хозяйствах жителей района</t>
  </si>
  <si>
    <t xml:space="preserve">Создание условий для развития сельскохозяйственной деятельности малых форм хозяйствования </t>
  </si>
  <si>
    <t>,</t>
  </si>
  <si>
    <t>2.1.3.</t>
  </si>
  <si>
    <t>2.1.4.</t>
  </si>
  <si>
    <t xml:space="preserve">Иные межбюджетные трансферты на развитие пушного клеточного звероводства </t>
  </si>
  <si>
    <t xml:space="preserve">администрации городских и сельских поселений района
</t>
  </si>
  <si>
    <t>в том числе безвозмездные поступления физических и юридических лиц</t>
  </si>
  <si>
    <t xml:space="preserve">Субсидирование на возмещение части затрат на развитие материально-технической базы (за исключением личных подсобных хозяйств) </t>
  </si>
  <si>
    <t>2.2.1.</t>
  </si>
  <si>
    <t>2.2.2.</t>
  </si>
  <si>
    <t>Субсидирование на возмещение части затрат (расходов) на уплату за пользование электроэнергией</t>
  </si>
  <si>
    <t>2.2.3.</t>
  </si>
  <si>
    <t>Компенсация части затрат сель-скохозяйственным товаропроиз-водителям (за исключением личных подсобных хозяйств) на развитие и модернизацию материально-технической базы агропромышленного комплекса района</t>
  </si>
  <si>
    <t xml:space="preserve">Обеспечение устойчивого развития рыбохозяйственного комплекса </t>
  </si>
  <si>
    <t>2.3.1.</t>
  </si>
  <si>
    <t>2.4.1.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</si>
  <si>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</si>
  <si>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 xml:space="preserve">Развитие системы заготовки и переработки дикоросов </t>
  </si>
  <si>
    <t>Субсидии на системы заготовки и переработки дикоросов</t>
  </si>
  <si>
    <t xml:space="preserve">Создание условий для устойчивого развития сельских территорий 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</si>
  <si>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</si>
  <si>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2.5.1.</t>
  </si>
  <si>
    <t>2.5.2.</t>
  </si>
  <si>
    <t>2.5.3.</t>
  </si>
  <si>
    <t>Субсидия на возмещение организациям, осуществляющим реализацию товаров  населению в зоне децентрализованного снабжения, транспортных расходов по доставке товаров в населенные пункты Нижневартовского района с ограниченными сроками завоза грузов</t>
  </si>
  <si>
    <t>Подпрограмма 3. Защита прав потребителей в Нижневартовском районе</t>
  </si>
  <si>
    <t xml:space="preserve">Повышение потребительской грамотности жителей района, формирование навыков и стереотипов грамотного потребительского поведения </t>
  </si>
  <si>
    <t xml:space="preserve">ОМП и СХ, ОПРиЗПП,
администрации городских и сельских поселений района (по согласованию)
</t>
  </si>
  <si>
    <t>ОПРиЗПП</t>
  </si>
  <si>
    <t>Итого по подпрограмме 3</t>
  </si>
  <si>
    <t>г</t>
  </si>
  <si>
    <t xml:space="preserve">Ответственный исполнитель: отдел местной промышленности и сельского хозяйства администрации района
</t>
  </si>
  <si>
    <t xml:space="preserve">Соисполнитель 1: отдел потребительского рынка и защиты прав потребителей департамента экономики администрации района
</t>
  </si>
  <si>
    <t xml:space="preserve">Соисполнитель 2: администрации городских и сельских поселений района
</t>
  </si>
  <si>
    <t>Разработка и распространение информационно-справочных материалов (памяток) для граждан по вопросам защиты прав потребителей в различных сферах потребительского рынка (в том числе через медицинские организации, образовательные организации, учреждения социального обслуживания населения, объекты транспортной инфраструктуры, многофункциональные центры предоставления государственных и муниципальных услуг, торговые объекты, молодежные организации и библиотечную сеть)</t>
  </si>
  <si>
    <t xml:space="preserve">Целевые показатели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</t>
  </si>
  <si>
    <t>Подпрограмма 1. Развитие малого и среднего предпринимательства в Нижневартовском районе</t>
  </si>
  <si>
    <t>Количество субъектов предпринимательства, единиц</t>
  </si>
  <si>
    <t>Количество малых и средних предприятий на 10 тыс. населения, единиц</t>
  </si>
  <si>
    <t>Доля среднесписочной численности занятых на малых и средних предприятиях в общей численности работающих человек, %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</si>
  <si>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предпринимательства, в баллах</t>
  </si>
  <si>
    <t xml:space="preserve">Количество экспортно-ориентированных субъектов малого и среднего предпринимательства </t>
  </si>
  <si>
    <t xml:space="preserve">Подпрограмма 2. Развитие агропромышленного комплекса и рынков сельскохозяйственной продукции, сырья и продовольствия 
в Нижневартовском районе
</t>
  </si>
  <si>
    <t>Производство продукции животноводства в крестьянских (фермерских) хозяйствах, тонн:</t>
  </si>
  <si>
    <t>скота и птицы на убой (в живом весе)</t>
  </si>
  <si>
    <t xml:space="preserve">молока </t>
  </si>
  <si>
    <t xml:space="preserve">Объем переработки дикоросов, тонн      </t>
  </si>
  <si>
    <t>Производство продукции хлебопечения в удаленных труднодоступных сельских территориях, тонн</t>
  </si>
  <si>
    <t>Производство товарной пищевой рыбы и пищевой рыбной продукции, тонн</t>
  </si>
  <si>
    <t xml:space="preserve">Количество хозяйствующих субъектов в заготовке и переработке дикоросов, ед.       </t>
  </si>
  <si>
    <t>Увеличение товарооборота в удаленных труднодоступных сельских территориях, тыс. руб.</t>
  </si>
  <si>
    <t>2.6.</t>
  </si>
  <si>
    <t>Подпрограмма III. Защита прав потребителей в Нижневартовском районе</t>
  </si>
  <si>
    <t>Количество консультаций по защите прав отделом потребительского рынка и защиты прав потребителей департамента экономики администрации района, ед.</t>
  </si>
  <si>
    <t>Удельный вес обращений потребителей, устраненных в добровольном порядке хозяйствующими субъектами, от общего числа поступивших обращений, %.</t>
  </si>
  <si>
    <t>Количество проведенных мероприятий информационно-просветительского характера, направленных на просвещение и информирование населения в сфере защиты прав потребителей, ед.</t>
  </si>
  <si>
    <t>Количество выпущенных в средствах массовой информации материалов, касающихся вопросов защиты прав потребителей, ед.</t>
  </si>
  <si>
    <t>Эффективность расходования бюджетных средств, %</t>
  </si>
  <si>
    <t>3.2.</t>
  </si>
  <si>
    <t>3.3.</t>
  </si>
  <si>
    <t>3.4.</t>
  </si>
  <si>
    <t>СОГЛАСОВАНО:</t>
  </si>
  <si>
    <t>по местной промышленности, транспорту и связи</t>
  </si>
  <si>
    <t>_________________________(подпись)</t>
  </si>
  <si>
    <t xml:space="preserve"> ГРАФИК </t>
  </si>
  <si>
    <t>программы Нижневартовского района</t>
  </si>
  <si>
    <t>наименование программы</t>
  </si>
  <si>
    <t xml:space="preserve">Руководитель программы </t>
  </si>
  <si>
    <t>исполняющий обязанности</t>
  </si>
  <si>
    <t>начальника отдела местной промышленности</t>
  </si>
  <si>
    <t>и сельского хозяйства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</si>
  <si>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районе"</t>
  </si>
  <si>
    <t xml:space="preserve">Финансовая поддержка начинающих предпринимателей </t>
  </si>
  <si>
    <t>утвержденной от 26.10.2018 № 2451</t>
  </si>
  <si>
    <t>График (сетевой график) реализации  муниципальной программы</t>
  </si>
  <si>
    <t>2.</t>
  </si>
  <si>
    <t>2.1.5.</t>
  </si>
  <si>
    <t>2.5.4.</t>
  </si>
  <si>
    <t>2.5.5.</t>
  </si>
  <si>
    <t>Исполнитель: Колесова Т.А. тел.: 8 (3466) 49 47 70</t>
  </si>
  <si>
    <t>Прирост количества субъектов малого и среднего предпринимательства, осуществляющих деятельность в районе (в % к предыдущему году)</t>
  </si>
  <si>
    <t>Руководитель  структурного подзразделения администрации района__________________________________  М.М. Хабибулин</t>
  </si>
  <si>
    <t>М.М. Хабибулин (ФИО)</t>
  </si>
  <si>
    <t>_(Ф.И.О.)</t>
  </si>
  <si>
    <t xml:space="preserve">Заместитель Главы  района </t>
  </si>
  <si>
    <t>1.7.</t>
  </si>
  <si>
    <t>1.7.1.</t>
  </si>
  <si>
    <t>1.7.2.</t>
  </si>
  <si>
    <t>1.8.</t>
  </si>
  <si>
    <t>1.10.</t>
  </si>
  <si>
    <t>1.11.</t>
  </si>
  <si>
    <t>Начинающие предприниматели в виде возмещения части затрат, связанных с началом предпринимательской деятельности, единиц</t>
  </si>
  <si>
    <t>Субъекты малого и среднего предпринимательства, осуществляющие деятельность в социальной сфере, единиц</t>
  </si>
  <si>
    <t>Количество субъектов малого и среднего предпринимательства, получивших информационно-консультационную поддержку, единиц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</si>
  <si>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</si>
  <si>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</si>
  <si>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Наименование муниципальной составляющей регионального проекта</t>
  </si>
  <si>
    <t xml:space="preserve">№ основного мероприятия муниципальной  программы 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</si>
  <si>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</si>
  <si>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</si>
  <si>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</si>
  <si>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</si>
  <si>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</si>
  <si>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</si>
  <si>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</si>
  <si>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</si>
  <si>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</si>
  <si>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</si>
  <si>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</si>
  <si>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</si>
  <si>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Примечание: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</si>
  <si>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</si>
  <si>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</si>
  <si>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Информация о финансировании в 2020 году  (тыс. рублей)</t>
  </si>
  <si>
    <t>по муниципальной программе "Развитие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районе"</t>
  </si>
  <si>
    <t xml:space="preserve"> реализации в  2020 году муниципальной </t>
  </si>
  <si>
    <t>2020 год</t>
  </si>
  <si>
    <t>Результат реализации. Причины отклонения  фактического исполнения от запланированного</t>
  </si>
  <si>
    <t xml:space="preserve"> *- финансовые затраты, предусмотренные в 2020 году на реализацию муниципальной программы по состоянию на 01.01.2020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</si>
  <si>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план на 2020 год *</t>
  </si>
  <si>
    <t>Значение показателя на 2020 год</t>
  </si>
  <si>
    <t xml:space="preserve">Региональный проект «Популяризация предпринимательства» 
</t>
  </si>
  <si>
    <t xml:space="preserve">Региональный проект «Расширение доступа субъектов малого и среднего предпринимательства к финансовой поддержке, в том числе к льготному финансированию»
</t>
  </si>
  <si>
    <t>план, в соответствии с постановлением №2451  от 26.10.2018  (в ред. от 30.10.2019 № 2159 ) *</t>
  </si>
  <si>
    <t>Всего по портфелям проектов:«Малое и среднее предпринимательство и поддержка индивидуальной предпринимательской инициативы»</t>
  </si>
  <si>
    <t>1.</t>
  </si>
  <si>
    <t>Предоставение субсидий субъектам малого и среднего предпринимательства района</t>
  </si>
  <si>
    <t>3.</t>
  </si>
  <si>
    <t>Эффективное содействие развитию и поддержка предпринимательства на территории района</t>
  </si>
  <si>
    <t>Количество субъектов МСП – получателей фи-нансовой поддержки, единиц</t>
  </si>
  <si>
    <t>Количество новых рабочих мест, созданных субъ-ектами МСП – получателями финансовой под-держки, единиц</t>
  </si>
  <si>
    <t>Количество организованных и проведенных в му-ниципальном образовании мероприятий, направ-ленных на популяризацию предпринимательства и создание положительного мнения о предприни-мательской деятельности, вовлечение молодежи в предпринимательскую деятельность, выставочно-ярмарочных мероприятий, единиц</t>
  </si>
  <si>
    <t>1.12.</t>
  </si>
  <si>
    <t>1.13.</t>
  </si>
  <si>
    <t xml:space="preserve">Количество участников мероприятий, направлен-ных на популяризацию предпринимательства и создание положительного мнения о предпринима-тельской деятельности, вовлечение молодежи в предпринимательскую деятельность, выставочно-ярмарочных мероприятий, человек </t>
  </si>
  <si>
    <t>Количество субъектов МСП, принявших участие в межмуниципальных, региональных и межрегио-нальных выставочно – ярмарочных мероприятиях, единиц</t>
  </si>
  <si>
    <t>Численность занятых в сфере малого и среднего предпринимательства, включая индивидуальных предпринимателей, тыс. чел.</t>
  </si>
  <si>
    <t>Количество субъектов МСП – получателей финансовой поддержки, единиц</t>
  </si>
  <si>
    <t xml:space="preserve">Количество новых рабочих мест, созданных субъектами МСП – получателями финансовой поддержки, единиц </t>
  </si>
  <si>
    <t>Количество организованных и проведенных в муниципальном образовании мероприятий, направленных на популяризацию предпринимательства и создание положительного мнения о предпринимательской деятельности, вовлечение молодежи в предпринимательскую деятельность, выставочно-ярмарочных мероприятий, единиц</t>
  </si>
  <si>
    <t xml:space="preserve">бюджет автономного округа </t>
  </si>
  <si>
    <t>1.7, 1.8, 1.13</t>
  </si>
  <si>
    <t>1.9, 1.10, 1.12</t>
  </si>
  <si>
    <t>Х.Ж. Абдуллин</t>
  </si>
  <si>
    <t>_________________</t>
  </si>
  <si>
    <t>Оказание информационно-консультационной поддержки, популяризация и пропаганда предпринимательской деятельности (запланированы расходы по мероприятия:  "Алея дружбы" в рамках праздновния ежегодного фестиваля искусств "Мое сердце Нижневартовский район", изготовление и прокат видео ролика о товаропроизводителях района, окружная выставка форум "Товары Земли Югорской",ежегодная выставка-продажа товаропроизводителей района, выездные выставки продажи  выходного дня)</t>
  </si>
  <si>
    <r>
      <t>Исполняющий обязанности начальника отдела ____________________</t>
    </r>
    <r>
      <rPr>
        <u/>
        <sz val="10"/>
        <rFont val="Times New Roman"/>
        <family val="1"/>
        <charset val="204"/>
      </rPr>
      <t>М.М. Хабибулин</t>
    </r>
    <r>
      <rPr>
        <sz val="10"/>
        <rFont val="Times New Roman"/>
        <family val="1"/>
        <charset val="204"/>
      </rPr>
      <t>__ (Ф.И.О. подпись)</t>
    </r>
  </si>
  <si>
    <t>Субсидия на возмещение части затрат на  рекламу для субъекта</t>
  </si>
  <si>
    <t>4.</t>
  </si>
  <si>
    <t>исполняющий обязанности начальника отдела   __________________________________   М.М. Хабибулин</t>
  </si>
  <si>
    <t>Ж.Ю. Ламкова</t>
  </si>
  <si>
    <t>начальник отдела целевых программ и инвестиций</t>
  </si>
  <si>
    <t xml:space="preserve">Исполнитель: Т.А. Колесова 49 47 70 
</t>
  </si>
  <si>
    <t xml:space="preserve">Количество участников мероприятий, направленных на популяризацию предпринимательства и создание положительного мнения о предпринимательской деятельности, вовлечение молодежи в предпринимательскую деятельность, выставочно-ярмарочных мероприятий, человек </t>
  </si>
  <si>
    <t>2.5.1.1</t>
  </si>
  <si>
    <t>Субсидия на возмещение формирования  не менее чем двухмесячного запаса продовольственных и непродовольственных товаров в период завоза и распространения новой коронавирусной инфекции</t>
  </si>
  <si>
    <t>4.2.</t>
  </si>
  <si>
    <t>2 квартал</t>
  </si>
  <si>
    <t>4.3.</t>
  </si>
  <si>
    <t>Субсидии на возмещение части затрат на аренду (субаренду) нежилых помещений, находящихся в коммерческой собственности</t>
  </si>
  <si>
    <t>Субсидии на возмещение части затрат на коммунальные услуги</t>
  </si>
  <si>
    <t>Субсидии связанные с предоставлением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</si>
  <si>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Субсидии на возмещение части затрат на жилищно-коммунальные услуги</t>
  </si>
  <si>
    <t>3 квартал</t>
  </si>
  <si>
    <t>предоставлены субсидии 22 субъектам предпринимательства</t>
  </si>
  <si>
    <t>уменьшение точек реализации, снижение производства продукции</t>
  </si>
  <si>
    <t xml:space="preserve">                                                                                                                     на ОКТЯБРЬ 2020 года</t>
  </si>
  <si>
    <t>ОКТЯБРЬ</t>
  </si>
  <si>
    <r>
      <t>Организованы и проведены</t>
    </r>
    <r>
      <rPr>
        <sz val="10"/>
        <rFont val="Times New Roman"/>
        <family val="1"/>
        <charset val="204"/>
      </rPr>
      <t xml:space="preserve"> 24</t>
    </r>
    <r>
      <rPr>
        <sz val="10"/>
        <color theme="1"/>
        <rFont val="Times New Roman"/>
        <family val="1"/>
        <charset val="204"/>
      </rPr>
      <t xml:space="preserve"> выездных выставок продаж выходного дня, круглые столы, ВКС, Совет при главе района, обучающее мероприятие со Сбербаком, проведен семинар с МРИ ФНС№6 по мерам поддержки в период пандемии, семинар с Роспотребнадзором, Совет предпринимателей при Главе (онлайн), организована ежегодная выставка продажа </t>
    </r>
    <r>
      <rPr>
        <b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Золотая осень", семинары совместно с онлайн площадкой "Мой бизнес Югры"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</si>
</sst>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_-* #,##0.000_р_._-;\-* #,##0.000_р_._-;_-* &quot;-&quot;?_р_._-;_-@_-"/>
    <numFmt numFmtId="172" formatCode="_-* #,##0.00_р_._-;\-* #,##0.00_р_._-;_-* &quot;-&quot;?_р_._-;_-@_-"/>
    <numFmt numFmtId="173" formatCode="0.0000000"/>
    <numFmt numFmtId="174" formatCode="#,##0.00000"/>
    <numFmt numFmtId="175" formatCode="#,##0.0000000"/>
    <numFmt numFmtId="176" formatCode="0.00000"/>
    <numFmt numFmtId="177" formatCode="#,##0.0000"/>
    <numFmt numFmtId="178" formatCode="#,##0.00000000"/>
  </numFmts>
  <fonts count="4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</cellStyleXfs>
  <cellXfs count="73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171" fontId="3" fillId="6" borderId="1" xfId="0" applyNumberFormat="1" applyFont="1" applyFill="1" applyBorder="1" applyAlignment="1" applyProtection="1">
      <alignment horizontal="left" vertical="center" wrapText="1"/>
    </xf>
    <xf numFmtId="171" fontId="3" fillId="0" borderId="1" xfId="0" applyNumberFormat="1" applyFont="1" applyFill="1" applyBorder="1" applyAlignment="1" applyProtection="1">
      <alignment horizontal="left" vertical="center" wrapText="1"/>
    </xf>
    <xf numFmtId="171" fontId="3" fillId="7" borderId="1" xfId="0" applyNumberFormat="1" applyFont="1" applyFill="1" applyBorder="1" applyAlignment="1" applyProtection="1">
      <alignment horizontal="left" vertical="center" wrapText="1"/>
    </xf>
    <xf numFmtId="165" fontId="3" fillId="5" borderId="1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left"/>
    </xf>
    <xf numFmtId="10" fontId="3" fillId="5" borderId="1" xfId="0" applyNumberFormat="1" applyFont="1" applyFill="1" applyBorder="1" applyAlignment="1" applyProtection="1">
      <alignment horizontal="center" vertical="top" wrapText="1"/>
    </xf>
    <xf numFmtId="1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/>
    <xf numFmtId="3" fontId="20" fillId="0" borderId="0" xfId="0" applyNumberFormat="1" applyFont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170" fontId="20" fillId="0" borderId="1" xfId="2" applyNumberFormat="1" applyFont="1" applyBorder="1" applyAlignment="1">
      <alignment horizontal="center" vertical="top" wrapText="1"/>
    </xf>
    <xf numFmtId="0" fontId="20" fillId="0" borderId="1" xfId="0" applyFont="1" applyBorder="1"/>
    <xf numFmtId="165" fontId="20" fillId="0" borderId="0" xfId="0" applyNumberFormat="1" applyFont="1" applyFill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justify" vertical="top"/>
    </xf>
    <xf numFmtId="0" fontId="32" fillId="0" borderId="0" xfId="0" applyFont="1"/>
    <xf numFmtId="0" fontId="4" fillId="0" borderId="0" xfId="0" applyFont="1" applyAlignment="1">
      <alignment horizontal="right"/>
    </xf>
    <xf numFmtId="0" fontId="33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32" fillId="0" borderId="0" xfId="0" applyNumberFormat="1" applyFont="1"/>
    <xf numFmtId="0" fontId="32" fillId="0" borderId="0" xfId="0" applyFont="1" applyAlignment="1">
      <alignment horizontal="center"/>
    </xf>
    <xf numFmtId="171" fontId="3" fillId="0" borderId="0" xfId="0" applyNumberFormat="1" applyFont="1" applyFill="1" applyAlignment="1" applyProtection="1">
      <alignment horizontal="right" vertical="center"/>
    </xf>
    <xf numFmtId="171" fontId="3" fillId="0" borderId="1" xfId="0" applyNumberFormat="1" applyFont="1" applyFill="1" applyBorder="1" applyAlignment="1" applyProtection="1">
      <alignment horizontal="left" vertical="top" wrapText="1"/>
    </xf>
    <xf numFmtId="171" fontId="3" fillId="6" borderId="8" xfId="0" applyNumberFormat="1" applyFont="1" applyFill="1" applyBorder="1" applyAlignment="1" applyProtection="1">
      <alignment horizontal="left" vertical="top" wrapText="1"/>
    </xf>
    <xf numFmtId="165" fontId="1" fillId="0" borderId="1" xfId="0" applyNumberFormat="1" applyFont="1" applyFill="1" applyBorder="1" applyAlignment="1" applyProtection="1">
      <alignment horizontal="left" vertical="top" wrapText="1"/>
    </xf>
    <xf numFmtId="171" fontId="3" fillId="0" borderId="1" xfId="2" applyNumberFormat="1" applyFont="1" applyFill="1" applyBorder="1" applyAlignment="1" applyProtection="1">
      <alignment horizontal="left" vertical="top" wrapText="1"/>
    </xf>
    <xf numFmtId="169" fontId="3" fillId="4" borderId="1" xfId="2" applyNumberFormat="1" applyFont="1" applyFill="1" applyBorder="1" applyAlignment="1" applyProtection="1">
      <alignment horizontal="left" vertical="top" wrapText="1"/>
    </xf>
    <xf numFmtId="171" fontId="3" fillId="5" borderId="1" xfId="2" applyNumberFormat="1" applyFont="1" applyFill="1" applyBorder="1" applyAlignment="1" applyProtection="1">
      <alignment horizontal="left" vertical="top" wrapText="1"/>
    </xf>
    <xf numFmtId="169" fontId="3" fillId="5" borderId="1" xfId="2" applyNumberFormat="1" applyFont="1" applyFill="1" applyBorder="1" applyAlignment="1" applyProtection="1">
      <alignment horizontal="left" vertical="top" wrapText="1"/>
    </xf>
    <xf numFmtId="169" fontId="3" fillId="0" borderId="1" xfId="2" applyNumberFormat="1" applyFont="1" applyFill="1" applyBorder="1" applyAlignment="1" applyProtection="1">
      <alignment horizontal="left" vertical="top" wrapText="1"/>
    </xf>
    <xf numFmtId="10" fontId="1" fillId="0" borderId="1" xfId="2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0" fontId="3" fillId="0" borderId="1" xfId="2" applyNumberFormat="1" applyFont="1" applyFill="1" applyBorder="1" applyAlignment="1" applyProtection="1">
      <alignment horizontal="left" vertical="top" wrapText="1"/>
    </xf>
    <xf numFmtId="10" fontId="3" fillId="5" borderId="1" xfId="2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left" wrapText="1"/>
    </xf>
    <xf numFmtId="169" fontId="1" fillId="4" borderId="2" xfId="2" applyNumberFormat="1" applyFont="1" applyFill="1" applyBorder="1" applyAlignment="1" applyProtection="1">
      <alignment horizontal="left" vertical="top" wrapText="1"/>
    </xf>
    <xf numFmtId="169" fontId="1" fillId="4" borderId="1" xfId="2" applyNumberFormat="1" applyFont="1" applyFill="1" applyBorder="1" applyAlignment="1" applyProtection="1">
      <alignment horizontal="left" vertical="top" wrapText="1"/>
    </xf>
    <xf numFmtId="10" fontId="1" fillId="4" borderId="4" xfId="2" applyNumberFormat="1" applyFont="1" applyFill="1" applyBorder="1" applyAlignment="1" applyProtection="1">
      <alignment horizontal="left" vertical="top" wrapText="1"/>
    </xf>
    <xf numFmtId="169" fontId="1" fillId="5" borderId="4" xfId="2" applyNumberFormat="1" applyFont="1" applyFill="1" applyBorder="1" applyAlignment="1" applyProtection="1">
      <alignment horizontal="left" vertical="top" wrapText="1"/>
    </xf>
    <xf numFmtId="169" fontId="1" fillId="5" borderId="1" xfId="2" applyNumberFormat="1" applyFont="1" applyFill="1" applyBorder="1" applyAlignment="1" applyProtection="1">
      <alignment horizontal="left" vertical="top" wrapText="1"/>
    </xf>
    <xf numFmtId="10" fontId="1" fillId="5" borderId="1" xfId="2" applyNumberFormat="1" applyFont="1" applyFill="1" applyBorder="1" applyAlignment="1" applyProtection="1">
      <alignment horizontal="left" vertical="top" wrapText="1"/>
    </xf>
    <xf numFmtId="169" fontId="1" fillId="0" borderId="1" xfId="2" applyNumberFormat="1" applyFont="1" applyFill="1" applyBorder="1" applyAlignment="1" applyProtection="1">
      <alignment horizontal="left" vertical="top" wrapText="1"/>
    </xf>
    <xf numFmtId="169" fontId="1" fillId="0" borderId="2" xfId="2" applyNumberFormat="1" applyFont="1" applyFill="1" applyBorder="1" applyAlignment="1" applyProtection="1">
      <alignment horizontal="left" vertical="top" wrapText="1"/>
    </xf>
    <xf numFmtId="169" fontId="1" fillId="5" borderId="43" xfId="2" applyNumberFormat="1" applyFont="1" applyFill="1" applyBorder="1" applyAlignment="1" applyProtection="1">
      <alignment horizontal="left" vertical="top" wrapText="1"/>
    </xf>
    <xf numFmtId="10" fontId="1" fillId="5" borderId="32" xfId="2" applyNumberFormat="1" applyFont="1" applyFill="1" applyBorder="1" applyAlignment="1" applyProtection="1">
      <alignment horizontal="left" vertical="top" wrapText="1"/>
    </xf>
    <xf numFmtId="10" fontId="1" fillId="5" borderId="41" xfId="2" applyNumberFormat="1" applyFont="1" applyFill="1" applyBorder="1" applyAlignment="1" applyProtection="1">
      <alignment horizontal="left" vertical="top" wrapText="1"/>
    </xf>
    <xf numFmtId="169" fontId="1" fillId="0" borderId="43" xfId="2" applyNumberFormat="1" applyFont="1" applyFill="1" applyBorder="1" applyAlignment="1" applyProtection="1">
      <alignment horizontal="left" vertical="top" wrapText="1"/>
    </xf>
    <xf numFmtId="10" fontId="1" fillId="0" borderId="41" xfId="2" applyNumberFormat="1" applyFont="1" applyFill="1" applyBorder="1" applyAlignment="1" applyProtection="1">
      <alignment horizontal="left" vertical="top" wrapText="1"/>
    </xf>
    <xf numFmtId="169" fontId="1" fillId="5" borderId="2" xfId="2" applyNumberFormat="1" applyFont="1" applyFill="1" applyBorder="1" applyAlignment="1" applyProtection="1">
      <alignment horizontal="left" vertical="top" wrapText="1"/>
    </xf>
    <xf numFmtId="169" fontId="1" fillId="0" borderId="37" xfId="2" applyNumberFormat="1" applyFont="1" applyFill="1" applyBorder="1" applyAlignment="1" applyProtection="1">
      <alignment horizontal="left" vertical="top" wrapText="1"/>
    </xf>
    <xf numFmtId="10" fontId="1" fillId="0" borderId="32" xfId="2" applyNumberFormat="1" applyFont="1" applyFill="1" applyBorder="1" applyAlignment="1" applyProtection="1">
      <alignment horizontal="left" vertical="top" wrapText="1"/>
    </xf>
    <xf numFmtId="169" fontId="1" fillId="5" borderId="37" xfId="2" applyNumberFormat="1" applyFont="1" applyFill="1" applyBorder="1" applyAlignment="1" applyProtection="1">
      <alignment horizontal="left" vertical="top" wrapText="1"/>
    </xf>
    <xf numFmtId="169" fontId="1" fillId="5" borderId="7" xfId="2" applyNumberFormat="1" applyFont="1" applyFill="1" applyBorder="1" applyAlignment="1" applyProtection="1">
      <alignment horizontal="left" vertical="top" wrapText="1"/>
    </xf>
    <xf numFmtId="10" fontId="1" fillId="5" borderId="7" xfId="2" applyNumberFormat="1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9" fontId="3" fillId="4" borderId="26" xfId="2" applyNumberFormat="1" applyFont="1" applyFill="1" applyBorder="1" applyAlignment="1" applyProtection="1">
      <alignment horizontal="left" vertical="top" wrapText="1"/>
    </xf>
    <xf numFmtId="169" fontId="3" fillId="4" borderId="10" xfId="2" applyNumberFormat="1" applyFont="1" applyFill="1" applyBorder="1" applyAlignment="1" applyProtection="1">
      <alignment horizontal="left" vertical="top" wrapText="1"/>
    </xf>
    <xf numFmtId="10" fontId="3" fillId="4" borderId="30" xfId="2" applyNumberFormat="1" applyFont="1" applyFill="1" applyBorder="1" applyAlignment="1" applyProtection="1">
      <alignment horizontal="left" vertical="top" wrapText="1"/>
    </xf>
    <xf numFmtId="169" fontId="3" fillId="5" borderId="35" xfId="2" applyNumberFormat="1" applyFont="1" applyFill="1" applyBorder="1" applyAlignment="1" applyProtection="1">
      <alignment horizontal="left" vertical="top" wrapText="1"/>
    </xf>
    <xf numFmtId="169" fontId="3" fillId="5" borderId="33" xfId="2" applyNumberFormat="1" applyFont="1" applyFill="1" applyBorder="1" applyAlignment="1" applyProtection="1">
      <alignment horizontal="left" vertical="top" wrapText="1"/>
    </xf>
    <xf numFmtId="10" fontId="3" fillId="5" borderId="33" xfId="2" applyNumberFormat="1" applyFont="1" applyFill="1" applyBorder="1" applyAlignment="1" applyProtection="1">
      <alignment horizontal="left" vertical="top" wrapText="1"/>
    </xf>
    <xf numFmtId="169" fontId="3" fillId="0" borderId="33" xfId="2" applyNumberFormat="1" applyFont="1" applyFill="1" applyBorder="1" applyAlignment="1" applyProtection="1">
      <alignment horizontal="left" vertical="top" wrapText="1"/>
    </xf>
    <xf numFmtId="169" fontId="3" fillId="0" borderId="36" xfId="2" applyNumberFormat="1" applyFont="1" applyFill="1" applyBorder="1" applyAlignment="1" applyProtection="1">
      <alignment horizontal="left" vertical="top" wrapText="1"/>
    </xf>
    <xf numFmtId="10" fontId="3" fillId="0" borderId="33" xfId="2" applyNumberFormat="1" applyFont="1" applyFill="1" applyBorder="1" applyAlignment="1" applyProtection="1">
      <alignment horizontal="left" vertical="top" wrapText="1"/>
    </xf>
    <xf numFmtId="169" fontId="3" fillId="5" borderId="39" xfId="2" applyNumberFormat="1" applyFont="1" applyFill="1" applyBorder="1" applyAlignment="1" applyProtection="1">
      <alignment horizontal="left" vertical="top" wrapText="1"/>
    </xf>
    <xf numFmtId="10" fontId="3" fillId="5" borderId="34" xfId="2" applyNumberFormat="1" applyFont="1" applyFill="1" applyBorder="1" applyAlignment="1" applyProtection="1">
      <alignment horizontal="left" vertical="top" wrapText="1"/>
    </xf>
    <xf numFmtId="10" fontId="3" fillId="5" borderId="42" xfId="2" applyNumberFormat="1" applyFont="1" applyFill="1" applyBorder="1" applyAlignment="1" applyProtection="1">
      <alignment horizontal="left" vertical="top" wrapText="1"/>
    </xf>
    <xf numFmtId="169" fontId="3" fillId="0" borderId="39" xfId="2" applyNumberFormat="1" applyFont="1" applyFill="1" applyBorder="1" applyAlignment="1" applyProtection="1">
      <alignment horizontal="left" vertical="top" wrapText="1"/>
    </xf>
    <xf numFmtId="10" fontId="3" fillId="0" borderId="42" xfId="2" applyNumberFormat="1" applyFont="1" applyFill="1" applyBorder="1" applyAlignment="1" applyProtection="1">
      <alignment horizontal="left" vertical="top" wrapText="1"/>
    </xf>
    <xf numFmtId="169" fontId="3" fillId="5" borderId="36" xfId="2" applyNumberFormat="1" applyFont="1" applyFill="1" applyBorder="1" applyAlignment="1" applyProtection="1">
      <alignment horizontal="left" vertical="top" wrapText="1"/>
    </xf>
    <xf numFmtId="169" fontId="3" fillId="0" borderId="38" xfId="2" applyNumberFormat="1" applyFont="1" applyFill="1" applyBorder="1" applyAlignment="1" applyProtection="1">
      <alignment horizontal="left" vertical="top" wrapText="1"/>
    </xf>
    <xf numFmtId="10" fontId="3" fillId="0" borderId="34" xfId="2" applyNumberFormat="1" applyFont="1" applyFill="1" applyBorder="1" applyAlignment="1" applyProtection="1">
      <alignment horizontal="left" vertical="top" wrapText="1"/>
    </xf>
    <xf numFmtId="169" fontId="3" fillId="5" borderId="38" xfId="2" applyNumberFormat="1" applyFont="1" applyFill="1" applyBorder="1" applyAlignment="1" applyProtection="1">
      <alignment horizontal="left" vertical="top" wrapText="1"/>
    </xf>
    <xf numFmtId="10" fontId="3" fillId="5" borderId="39" xfId="2" applyNumberFormat="1" applyFont="1" applyFill="1" applyBorder="1" applyAlignment="1" applyProtection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169" fontId="3" fillId="5" borderId="30" xfId="2" applyNumberFormat="1" applyFont="1" applyFill="1" applyBorder="1" applyAlignment="1" applyProtection="1">
      <alignment horizontal="left" vertical="top" wrapText="1"/>
    </xf>
    <xf numFmtId="169" fontId="3" fillId="5" borderId="10" xfId="2" applyNumberFormat="1" applyFont="1" applyFill="1" applyBorder="1" applyAlignment="1" applyProtection="1">
      <alignment horizontal="left" vertical="top" wrapText="1"/>
    </xf>
    <xf numFmtId="10" fontId="3" fillId="5" borderId="10" xfId="2" applyNumberFormat="1" applyFont="1" applyFill="1" applyBorder="1" applyAlignment="1" applyProtection="1">
      <alignment horizontal="left" vertical="top" wrapText="1"/>
    </xf>
    <xf numFmtId="169" fontId="3" fillId="0" borderId="10" xfId="2" applyNumberFormat="1" applyFont="1" applyFill="1" applyBorder="1" applyAlignment="1" applyProtection="1">
      <alignment horizontal="left" vertical="top" wrapText="1"/>
    </xf>
    <xf numFmtId="169" fontId="3" fillId="0" borderId="26" xfId="2" applyNumberFormat="1" applyFont="1" applyFill="1" applyBorder="1" applyAlignment="1" applyProtection="1">
      <alignment horizontal="left" vertical="top" wrapText="1"/>
    </xf>
    <xf numFmtId="10" fontId="3" fillId="0" borderId="10" xfId="2" applyNumberFormat="1" applyFont="1" applyFill="1" applyBorder="1" applyAlignment="1" applyProtection="1">
      <alignment horizontal="left" vertical="top" wrapText="1"/>
    </xf>
    <xf numFmtId="169" fontId="3" fillId="5" borderId="45" xfId="2" applyNumberFormat="1" applyFont="1" applyFill="1" applyBorder="1" applyAlignment="1" applyProtection="1">
      <alignment horizontal="left" vertical="top" wrapText="1"/>
    </xf>
    <xf numFmtId="10" fontId="3" fillId="5" borderId="31" xfId="2" applyNumberFormat="1" applyFont="1" applyFill="1" applyBorder="1" applyAlignment="1" applyProtection="1">
      <alignment horizontal="left" vertical="top" wrapText="1"/>
    </xf>
    <xf numFmtId="10" fontId="3" fillId="5" borderId="47" xfId="2" applyNumberFormat="1" applyFont="1" applyFill="1" applyBorder="1" applyAlignment="1" applyProtection="1">
      <alignment horizontal="left" vertical="top" wrapText="1"/>
    </xf>
    <xf numFmtId="169" fontId="3" fillId="0" borderId="45" xfId="2" applyNumberFormat="1" applyFont="1" applyFill="1" applyBorder="1" applyAlignment="1" applyProtection="1">
      <alignment horizontal="left" vertical="top" wrapText="1"/>
    </xf>
    <xf numFmtId="10" fontId="3" fillId="0" borderId="47" xfId="2" applyNumberFormat="1" applyFont="1" applyFill="1" applyBorder="1" applyAlignment="1" applyProtection="1">
      <alignment horizontal="left" vertical="top" wrapText="1"/>
    </xf>
    <xf numFmtId="169" fontId="3" fillId="5" borderId="26" xfId="2" applyNumberFormat="1" applyFont="1" applyFill="1" applyBorder="1" applyAlignment="1" applyProtection="1">
      <alignment horizontal="left" vertical="top" wrapText="1"/>
    </xf>
    <xf numFmtId="169" fontId="3" fillId="0" borderId="46" xfId="2" applyNumberFormat="1" applyFont="1" applyFill="1" applyBorder="1" applyAlignment="1" applyProtection="1">
      <alignment horizontal="left" vertical="top" wrapText="1"/>
    </xf>
    <xf numFmtId="10" fontId="3" fillId="0" borderId="31" xfId="2" applyNumberFormat="1" applyFont="1" applyFill="1" applyBorder="1" applyAlignment="1" applyProtection="1">
      <alignment horizontal="left" vertical="top" wrapText="1"/>
    </xf>
    <xf numFmtId="169" fontId="3" fillId="5" borderId="46" xfId="2" applyNumberFormat="1" applyFont="1" applyFill="1" applyBorder="1" applyAlignment="1" applyProtection="1">
      <alignment horizontal="left" vertical="top" wrapText="1"/>
    </xf>
    <xf numFmtId="169" fontId="3" fillId="5" borderId="25" xfId="2" applyNumberFormat="1" applyFont="1" applyFill="1" applyBorder="1" applyAlignment="1" applyProtection="1">
      <alignment horizontal="left" vertical="top" wrapText="1"/>
    </xf>
    <xf numFmtId="10" fontId="3" fillId="5" borderId="25" xfId="2" applyNumberFormat="1" applyFont="1" applyFill="1" applyBorder="1" applyAlignment="1" applyProtection="1">
      <alignment horizontal="left" vertical="top" wrapText="1"/>
    </xf>
    <xf numFmtId="0" fontId="16" fillId="0" borderId="7" xfId="0" applyFont="1" applyFill="1" applyBorder="1" applyAlignment="1">
      <alignment horizontal="left" wrapText="1"/>
    </xf>
    <xf numFmtId="10" fontId="3" fillId="4" borderId="4" xfId="2" applyNumberFormat="1" applyFont="1" applyFill="1" applyBorder="1" applyAlignment="1" applyProtection="1">
      <alignment horizontal="left" vertical="top" wrapText="1"/>
    </xf>
    <xf numFmtId="169" fontId="3" fillId="5" borderId="4" xfId="2" applyNumberFormat="1" applyFont="1" applyFill="1" applyBorder="1" applyAlignment="1" applyProtection="1">
      <alignment horizontal="left" vertical="top" wrapText="1"/>
    </xf>
    <xf numFmtId="169" fontId="3" fillId="0" borderId="2" xfId="2" applyNumberFormat="1" applyFont="1" applyFill="1" applyBorder="1" applyAlignment="1" applyProtection="1">
      <alignment horizontal="left" vertical="top" wrapText="1"/>
    </xf>
    <xf numFmtId="169" fontId="3" fillId="5" borderId="43" xfId="2" applyNumberFormat="1" applyFont="1" applyFill="1" applyBorder="1" applyAlignment="1" applyProtection="1">
      <alignment horizontal="left" vertical="top" wrapText="1"/>
    </xf>
    <xf numFmtId="10" fontId="3" fillId="5" borderId="32" xfId="2" applyNumberFormat="1" applyFont="1" applyFill="1" applyBorder="1" applyAlignment="1" applyProtection="1">
      <alignment horizontal="left" vertical="top" wrapText="1"/>
    </xf>
    <xf numFmtId="10" fontId="3" fillId="5" borderId="41" xfId="2" applyNumberFormat="1" applyFont="1" applyFill="1" applyBorder="1" applyAlignment="1" applyProtection="1">
      <alignment horizontal="left" vertical="top" wrapText="1"/>
    </xf>
    <xf numFmtId="169" fontId="3" fillId="0" borderId="43" xfId="2" applyNumberFormat="1" applyFont="1" applyFill="1" applyBorder="1" applyAlignment="1" applyProtection="1">
      <alignment horizontal="left" vertical="top" wrapText="1"/>
    </xf>
    <xf numFmtId="10" fontId="3" fillId="0" borderId="41" xfId="2" applyNumberFormat="1" applyFont="1" applyFill="1" applyBorder="1" applyAlignment="1" applyProtection="1">
      <alignment horizontal="left" vertical="top" wrapText="1"/>
    </xf>
    <xf numFmtId="169" fontId="3" fillId="5" borderId="2" xfId="2" applyNumberFormat="1" applyFont="1" applyFill="1" applyBorder="1" applyAlignment="1" applyProtection="1">
      <alignment horizontal="left" vertical="top" wrapText="1"/>
    </xf>
    <xf numFmtId="169" fontId="3" fillId="0" borderId="37" xfId="2" applyNumberFormat="1" applyFont="1" applyFill="1" applyBorder="1" applyAlignment="1" applyProtection="1">
      <alignment horizontal="left" vertical="top" wrapText="1"/>
    </xf>
    <xf numFmtId="10" fontId="3" fillId="0" borderId="32" xfId="2" applyNumberFormat="1" applyFont="1" applyFill="1" applyBorder="1" applyAlignment="1" applyProtection="1">
      <alignment horizontal="left" vertical="top" wrapText="1"/>
    </xf>
    <xf numFmtId="169" fontId="3" fillId="5" borderId="37" xfId="2" applyNumberFormat="1" applyFont="1" applyFill="1" applyBorder="1" applyAlignment="1" applyProtection="1">
      <alignment horizontal="left" vertical="top" wrapText="1"/>
    </xf>
    <xf numFmtId="169" fontId="3" fillId="5" borderId="7" xfId="2" applyNumberFormat="1" applyFont="1" applyFill="1" applyBorder="1" applyAlignment="1" applyProtection="1">
      <alignment horizontal="left" vertical="top" wrapText="1"/>
    </xf>
    <xf numFmtId="10" fontId="3" fillId="5" borderId="7" xfId="2" applyNumberFormat="1" applyFont="1" applyFill="1" applyBorder="1" applyAlignment="1" applyProtection="1">
      <alignment horizontal="left" vertical="top" wrapText="1"/>
    </xf>
    <xf numFmtId="169" fontId="1" fillId="0" borderId="4" xfId="2" applyNumberFormat="1" applyFont="1" applyFill="1" applyBorder="1" applyAlignment="1" applyProtection="1">
      <alignment horizontal="left" vertical="top" wrapText="1"/>
    </xf>
    <xf numFmtId="0" fontId="28" fillId="0" borderId="0" xfId="0" applyFont="1" applyBorder="1" applyAlignment="1">
      <alignment horizontal="left" vertical="top"/>
    </xf>
    <xf numFmtId="171" fontId="3" fillId="6" borderId="1" xfId="2" applyNumberFormat="1" applyFont="1" applyFill="1" applyBorder="1" applyAlignment="1" applyProtection="1">
      <alignment horizontal="left" vertical="top" wrapText="1"/>
    </xf>
    <xf numFmtId="171" fontId="16" fillId="6" borderId="1" xfId="0" applyNumberFormat="1" applyFont="1" applyFill="1" applyBorder="1" applyAlignment="1">
      <alignment horizontal="left" vertical="top" wrapText="1"/>
    </xf>
    <xf numFmtId="171" fontId="16" fillId="0" borderId="1" xfId="0" applyNumberFormat="1" applyFont="1" applyBorder="1" applyAlignment="1">
      <alignment horizontal="left" vertical="top" wrapText="1"/>
    </xf>
    <xf numFmtId="171" fontId="16" fillId="0" borderId="8" xfId="0" applyNumberFormat="1" applyFont="1" applyBorder="1" applyAlignment="1">
      <alignment horizontal="left" vertical="top" wrapText="1"/>
    </xf>
    <xf numFmtId="171" fontId="3" fillId="7" borderId="1" xfId="2" applyNumberFormat="1" applyFont="1" applyFill="1" applyBorder="1" applyAlignment="1" applyProtection="1">
      <alignment horizontal="left" vertical="top" wrapText="1"/>
    </xf>
    <xf numFmtId="172" fontId="3" fillId="7" borderId="1" xfId="2" applyNumberFormat="1" applyFont="1" applyFill="1" applyBorder="1" applyAlignment="1" applyProtection="1">
      <alignment horizontal="left" vertical="top" wrapText="1"/>
    </xf>
    <xf numFmtId="171" fontId="16" fillId="7" borderId="1" xfId="0" applyNumberFormat="1" applyFont="1" applyFill="1" applyBorder="1" applyAlignment="1">
      <alignment horizontal="left" vertical="top" wrapText="1"/>
    </xf>
    <xf numFmtId="171" fontId="16" fillId="7" borderId="8" xfId="0" applyNumberFormat="1" applyFont="1" applyFill="1" applyBorder="1" applyAlignment="1">
      <alignment horizontal="left" vertical="top" wrapText="1"/>
    </xf>
    <xf numFmtId="171" fontId="3" fillId="5" borderId="7" xfId="2" applyNumberFormat="1" applyFont="1" applyFill="1" applyBorder="1" applyAlignment="1" applyProtection="1">
      <alignment horizontal="left" vertical="top" wrapText="1"/>
    </xf>
    <xf numFmtId="171" fontId="3" fillId="5" borderId="43" xfId="2" applyNumberFormat="1" applyFont="1" applyFill="1" applyBorder="1" applyAlignment="1" applyProtection="1">
      <alignment horizontal="left" vertical="top" wrapText="1"/>
    </xf>
    <xf numFmtId="171" fontId="3" fillId="5" borderId="41" xfId="2" applyNumberFormat="1" applyFont="1" applyFill="1" applyBorder="1" applyAlignment="1" applyProtection="1">
      <alignment horizontal="left" vertical="top" wrapText="1"/>
    </xf>
    <xf numFmtId="171" fontId="3" fillId="0" borderId="43" xfId="2" applyNumberFormat="1" applyFont="1" applyFill="1" applyBorder="1" applyAlignment="1" applyProtection="1">
      <alignment horizontal="left" vertical="top" wrapText="1"/>
    </xf>
    <xf numFmtId="171" fontId="16" fillId="6" borderId="8" xfId="0" applyNumberFormat="1" applyFont="1" applyFill="1" applyBorder="1" applyAlignment="1">
      <alignment horizontal="left" vertical="top" wrapText="1"/>
    </xf>
    <xf numFmtId="171" fontId="3" fillId="6" borderId="33" xfId="2" applyNumberFormat="1" applyFont="1" applyFill="1" applyBorder="1" applyAlignment="1" applyProtection="1">
      <alignment horizontal="left" vertical="top" wrapText="1"/>
    </xf>
    <xf numFmtId="171" fontId="3" fillId="6" borderId="23" xfId="0" applyNumberFormat="1" applyFont="1" applyFill="1" applyBorder="1" applyAlignment="1" applyProtection="1">
      <alignment horizontal="left" vertical="top" wrapText="1"/>
    </xf>
    <xf numFmtId="171" fontId="3" fillId="5" borderId="32" xfId="2" applyNumberFormat="1" applyFont="1" applyFill="1" applyBorder="1" applyAlignment="1" applyProtection="1">
      <alignment horizontal="left" vertical="top" wrapText="1"/>
    </xf>
    <xf numFmtId="171" fontId="3" fillId="0" borderId="32" xfId="2" applyNumberFormat="1" applyFont="1" applyFill="1" applyBorder="1" applyAlignment="1" applyProtection="1">
      <alignment horizontal="left" vertical="top" wrapText="1"/>
    </xf>
    <xf numFmtId="171" fontId="3" fillId="6" borderId="7" xfId="2" applyNumberFormat="1" applyFont="1" applyFill="1" applyBorder="1" applyAlignment="1" applyProtection="1">
      <alignment horizontal="left" vertical="top" wrapText="1"/>
    </xf>
    <xf numFmtId="171" fontId="3" fillId="6" borderId="41" xfId="2" applyNumberFormat="1" applyFont="1" applyFill="1" applyBorder="1" applyAlignment="1" applyProtection="1">
      <alignment horizontal="left" vertical="top" wrapText="1"/>
    </xf>
    <xf numFmtId="171" fontId="3" fillId="6" borderId="39" xfId="2" applyNumberFormat="1" applyFont="1" applyFill="1" applyBorder="1" applyAlignment="1" applyProtection="1">
      <alignment horizontal="left" vertical="top" wrapText="1"/>
    </xf>
    <xf numFmtId="171" fontId="3" fillId="6" borderId="34" xfId="2" applyNumberFormat="1" applyFont="1" applyFill="1" applyBorder="1" applyAlignment="1" applyProtection="1">
      <alignment horizontal="left" vertical="top" wrapText="1"/>
    </xf>
    <xf numFmtId="172" fontId="3" fillId="6" borderId="1" xfId="2" applyNumberFormat="1" applyFont="1" applyFill="1" applyBorder="1" applyAlignment="1" applyProtection="1">
      <alignment horizontal="left" vertical="top" wrapText="1"/>
    </xf>
    <xf numFmtId="172" fontId="3" fillId="6" borderId="43" xfId="2" applyNumberFormat="1" applyFont="1" applyFill="1" applyBorder="1" applyAlignment="1" applyProtection="1">
      <alignment horizontal="left" vertical="top" wrapText="1"/>
    </xf>
    <xf numFmtId="172" fontId="3" fillId="6" borderId="32" xfId="2" applyNumberFormat="1" applyFont="1" applyFill="1" applyBorder="1" applyAlignment="1" applyProtection="1">
      <alignment horizontal="left" vertical="top" wrapText="1"/>
    </xf>
    <xf numFmtId="172" fontId="3" fillId="6" borderId="2" xfId="2" applyNumberFormat="1" applyFont="1" applyFill="1" applyBorder="1" applyAlignment="1" applyProtection="1">
      <alignment horizontal="left" vertical="top" wrapText="1"/>
    </xf>
    <xf numFmtId="172" fontId="3" fillId="6" borderId="33" xfId="2" applyNumberFormat="1" applyFont="1" applyFill="1" applyBorder="1" applyAlignment="1" applyProtection="1">
      <alignment horizontal="left" vertical="top" wrapText="1"/>
    </xf>
    <xf numFmtId="172" fontId="3" fillId="6" borderId="39" xfId="2" applyNumberFormat="1" applyFont="1" applyFill="1" applyBorder="1" applyAlignment="1" applyProtection="1">
      <alignment horizontal="left" vertical="top" wrapText="1"/>
    </xf>
    <xf numFmtId="172" fontId="3" fillId="6" borderId="34" xfId="2" applyNumberFormat="1" applyFont="1" applyFill="1" applyBorder="1" applyAlignment="1" applyProtection="1">
      <alignment horizontal="left" vertical="top" wrapText="1"/>
    </xf>
    <xf numFmtId="172" fontId="3" fillId="6" borderId="36" xfId="2" applyNumberFormat="1" applyFont="1" applyFill="1" applyBorder="1" applyAlignment="1" applyProtection="1">
      <alignment horizontal="left" vertical="top" wrapText="1"/>
    </xf>
    <xf numFmtId="172" fontId="3" fillId="5" borderId="1" xfId="2" applyNumberFormat="1" applyFont="1" applyFill="1" applyBorder="1" applyAlignment="1" applyProtection="1">
      <alignment horizontal="left" vertical="top" wrapText="1"/>
    </xf>
    <xf numFmtId="172" fontId="3" fillId="0" borderId="1" xfId="2" applyNumberFormat="1" applyFont="1" applyFill="1" applyBorder="1" applyAlignment="1" applyProtection="1">
      <alignment horizontal="left" vertical="top" wrapText="1"/>
    </xf>
    <xf numFmtId="171" fontId="16" fillId="7" borderId="1" xfId="0" applyNumberFormat="1" applyFont="1" applyFill="1" applyBorder="1" applyAlignment="1">
      <alignment horizontal="left" wrapText="1"/>
    </xf>
    <xf numFmtId="171" fontId="16" fillId="0" borderId="7" xfId="0" applyNumberFormat="1" applyFont="1" applyBorder="1" applyAlignment="1">
      <alignment horizontal="left" vertical="top" wrapText="1"/>
    </xf>
    <xf numFmtId="172" fontId="3" fillId="6" borderId="10" xfId="2" applyNumberFormat="1" applyFont="1" applyFill="1" applyBorder="1" applyAlignment="1" applyProtection="1">
      <alignment horizontal="left" vertical="top" wrapText="1"/>
    </xf>
    <xf numFmtId="172" fontId="3" fillId="0" borderId="33" xfId="2" applyNumberFormat="1" applyFont="1" applyFill="1" applyBorder="1" applyAlignment="1" applyProtection="1">
      <alignment horizontal="left" vertical="top" wrapText="1"/>
    </xf>
    <xf numFmtId="172" fontId="3" fillId="5" borderId="33" xfId="2" applyNumberFormat="1" applyFont="1" applyFill="1" applyBorder="1" applyAlignment="1" applyProtection="1">
      <alignment horizontal="left" vertical="top" wrapText="1"/>
    </xf>
    <xf numFmtId="172" fontId="3" fillId="9" borderId="1" xfId="2" applyNumberFormat="1" applyFont="1" applyFill="1" applyBorder="1" applyAlignment="1" applyProtection="1">
      <alignment horizontal="left" vertical="top" wrapText="1"/>
    </xf>
    <xf numFmtId="0" fontId="20" fillId="5" borderId="10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170" fontId="20" fillId="5" borderId="1" xfId="2" applyNumberFormat="1" applyFont="1" applyFill="1" applyBorder="1" applyAlignment="1">
      <alignment horizontal="center" vertical="top" wrapText="1"/>
    </xf>
    <xf numFmtId="172" fontId="3" fillId="4" borderId="1" xfId="2" applyNumberFormat="1" applyFont="1" applyFill="1" applyBorder="1" applyAlignment="1" applyProtection="1">
      <alignment horizontal="left" vertical="top" wrapText="1"/>
    </xf>
    <xf numFmtId="172" fontId="3" fillId="4" borderId="33" xfId="2" applyNumberFormat="1" applyFont="1" applyFill="1" applyBorder="1" applyAlignment="1" applyProtection="1">
      <alignment horizontal="left" vertical="top" wrapText="1"/>
    </xf>
    <xf numFmtId="172" fontId="1" fillId="0" borderId="1" xfId="2" applyNumberFormat="1" applyFont="1" applyFill="1" applyBorder="1" applyAlignment="1" applyProtection="1">
      <alignment horizontal="left" vertical="top" wrapText="1"/>
    </xf>
    <xf numFmtId="2" fontId="3" fillId="6" borderId="1" xfId="2" applyNumberFormat="1" applyFont="1" applyFill="1" applyBorder="1" applyAlignment="1" applyProtection="1">
      <alignment horizontal="left" vertical="top" wrapText="1"/>
    </xf>
    <xf numFmtId="2" fontId="3" fillId="4" borderId="1" xfId="2" applyNumberFormat="1" applyFont="1" applyFill="1" applyBorder="1" applyAlignment="1" applyProtection="1">
      <alignment horizontal="left" vertical="top" wrapText="1"/>
    </xf>
    <xf numFmtId="2" fontId="3" fillId="5" borderId="1" xfId="2" applyNumberFormat="1" applyFont="1" applyFill="1" applyBorder="1" applyAlignment="1" applyProtection="1">
      <alignment horizontal="left" vertical="top" wrapText="1"/>
    </xf>
    <xf numFmtId="2" fontId="3" fillId="0" borderId="1" xfId="2" applyNumberFormat="1" applyFont="1" applyFill="1" applyBorder="1" applyAlignment="1" applyProtection="1">
      <alignment horizontal="left" vertical="top" wrapText="1"/>
    </xf>
    <xf numFmtId="172" fontId="3" fillId="5" borderId="43" xfId="2" applyNumberFormat="1" applyFont="1" applyFill="1" applyBorder="1" applyAlignment="1" applyProtection="1">
      <alignment horizontal="left" vertical="top" wrapText="1"/>
    </xf>
    <xf numFmtId="172" fontId="3" fillId="5" borderId="32" xfId="2" applyNumberFormat="1" applyFont="1" applyFill="1" applyBorder="1" applyAlignment="1" applyProtection="1">
      <alignment horizontal="left" vertical="top" wrapText="1"/>
    </xf>
    <xf numFmtId="172" fontId="3" fillId="0" borderId="43" xfId="2" applyNumberFormat="1" applyFont="1" applyFill="1" applyBorder="1" applyAlignment="1" applyProtection="1">
      <alignment horizontal="left" vertical="top" wrapText="1"/>
    </xf>
    <xf numFmtId="172" fontId="3" fillId="0" borderId="32" xfId="2" applyNumberFormat="1" applyFont="1" applyFill="1" applyBorder="1" applyAlignment="1" applyProtection="1">
      <alignment horizontal="left" vertical="top" wrapText="1"/>
    </xf>
    <xf numFmtId="172" fontId="3" fillId="5" borderId="7" xfId="2" applyNumberFormat="1" applyFont="1" applyFill="1" applyBorder="1" applyAlignment="1" applyProtection="1">
      <alignment horizontal="left" vertical="top" wrapText="1"/>
    </xf>
    <xf numFmtId="172" fontId="3" fillId="5" borderId="41" xfId="2" applyNumberFormat="1" applyFont="1" applyFill="1" applyBorder="1" applyAlignment="1" applyProtection="1">
      <alignment horizontal="left" vertical="top" wrapText="1"/>
    </xf>
    <xf numFmtId="172" fontId="3" fillId="5" borderId="39" xfId="2" applyNumberFormat="1" applyFont="1" applyFill="1" applyBorder="1" applyAlignment="1" applyProtection="1">
      <alignment horizontal="left" vertical="top" wrapText="1"/>
    </xf>
    <xf numFmtId="172" fontId="3" fillId="5" borderId="34" xfId="2" applyNumberFormat="1" applyFont="1" applyFill="1" applyBorder="1" applyAlignment="1" applyProtection="1">
      <alignment horizontal="left" vertical="top" wrapText="1"/>
    </xf>
    <xf numFmtId="172" fontId="3" fillId="0" borderId="39" xfId="2" applyNumberFormat="1" applyFont="1" applyFill="1" applyBorder="1" applyAlignment="1" applyProtection="1">
      <alignment horizontal="left" vertical="top" wrapText="1"/>
    </xf>
    <xf numFmtId="172" fontId="3" fillId="0" borderId="34" xfId="2" applyNumberFormat="1" applyFont="1" applyFill="1" applyBorder="1" applyAlignment="1" applyProtection="1">
      <alignment horizontal="left" vertical="top" wrapText="1"/>
    </xf>
    <xf numFmtId="172" fontId="3" fillId="4" borderId="10" xfId="2" applyNumberFormat="1" applyFont="1" applyFill="1" applyBorder="1" applyAlignment="1" applyProtection="1">
      <alignment horizontal="left" vertical="top" wrapText="1"/>
    </xf>
    <xf numFmtId="172" fontId="3" fillId="5" borderId="10" xfId="2" applyNumberFormat="1" applyFont="1" applyFill="1" applyBorder="1" applyAlignment="1" applyProtection="1">
      <alignment horizontal="left" vertical="top" wrapText="1"/>
    </xf>
    <xf numFmtId="172" fontId="3" fillId="0" borderId="10" xfId="2" applyNumberFormat="1" applyFont="1" applyFill="1" applyBorder="1" applyAlignment="1" applyProtection="1">
      <alignment horizontal="left" vertical="top" wrapText="1"/>
    </xf>
    <xf numFmtId="172" fontId="3" fillId="6" borderId="7" xfId="2" applyNumberFormat="1" applyFont="1" applyFill="1" applyBorder="1" applyAlignment="1" applyProtection="1">
      <alignment horizontal="left" vertical="top" wrapText="1"/>
    </xf>
    <xf numFmtId="172" fontId="3" fillId="6" borderId="41" xfId="2" applyNumberFormat="1" applyFont="1" applyFill="1" applyBorder="1" applyAlignment="1" applyProtection="1">
      <alignment horizontal="left" vertical="top" wrapText="1"/>
    </xf>
    <xf numFmtId="172" fontId="3" fillId="6" borderId="4" xfId="2" applyNumberFormat="1" applyFont="1" applyFill="1" applyBorder="1" applyAlignment="1" applyProtection="1">
      <alignment horizontal="left" vertical="top" wrapText="1"/>
    </xf>
    <xf numFmtId="172" fontId="3" fillId="6" borderId="35" xfId="2" applyNumberFormat="1" applyFont="1" applyFill="1" applyBorder="1" applyAlignment="1" applyProtection="1">
      <alignment horizontal="left" vertical="top" wrapText="1"/>
    </xf>
    <xf numFmtId="172" fontId="3" fillId="6" borderId="40" xfId="2" applyNumberFormat="1" applyFont="1" applyFill="1" applyBorder="1" applyAlignment="1" applyProtection="1">
      <alignment horizontal="left" vertical="top" wrapText="1"/>
    </xf>
    <xf numFmtId="172" fontId="3" fillId="6" borderId="42" xfId="2" applyNumberFormat="1" applyFont="1" applyFill="1" applyBorder="1" applyAlignment="1" applyProtection="1">
      <alignment horizontal="left" vertical="top" wrapText="1"/>
    </xf>
    <xf numFmtId="172" fontId="3" fillId="10" borderId="1" xfId="2" applyNumberFormat="1" applyFont="1" applyFill="1" applyBorder="1" applyAlignment="1" applyProtection="1">
      <alignment horizontal="left" vertical="top" wrapText="1"/>
    </xf>
    <xf numFmtId="0" fontId="21" fillId="0" borderId="0" xfId="0" applyFont="1" applyFill="1" applyAlignment="1" applyProtection="1">
      <alignment horizontal="center" vertical="top" wrapText="1"/>
    </xf>
    <xf numFmtId="4" fontId="3" fillId="6" borderId="1" xfId="2" applyNumberFormat="1" applyFont="1" applyFill="1" applyBorder="1" applyAlignment="1" applyProtection="1">
      <alignment horizontal="left" vertical="top" wrapText="1"/>
    </xf>
    <xf numFmtId="166" fontId="3" fillId="6" borderId="1" xfId="2" applyNumberFormat="1" applyFont="1" applyFill="1" applyBorder="1" applyAlignment="1" applyProtection="1">
      <alignment horizontal="left" vertical="top" wrapText="1"/>
    </xf>
    <xf numFmtId="4" fontId="3" fillId="4" borderId="1" xfId="2" applyNumberFormat="1" applyFont="1" applyFill="1" applyBorder="1" applyAlignment="1" applyProtection="1">
      <alignment horizontal="left" vertical="top" wrapText="1"/>
    </xf>
    <xf numFmtId="4" fontId="3" fillId="5" borderId="1" xfId="2" applyNumberFormat="1" applyFont="1" applyFill="1" applyBorder="1" applyAlignment="1" applyProtection="1">
      <alignment horizontal="left" vertical="top" wrapText="1"/>
    </xf>
    <xf numFmtId="4" fontId="3" fillId="0" borderId="1" xfId="2" applyNumberFormat="1" applyFont="1" applyFill="1" applyBorder="1" applyAlignment="1" applyProtection="1">
      <alignment horizontal="left" vertical="top" wrapText="1"/>
    </xf>
    <xf numFmtId="4" fontId="3" fillId="7" borderId="1" xfId="2" applyNumberFormat="1" applyFont="1" applyFill="1" applyBorder="1" applyAlignment="1" applyProtection="1">
      <alignment horizontal="left" vertical="top" wrapText="1"/>
    </xf>
    <xf numFmtId="4" fontId="3" fillId="7" borderId="7" xfId="2" applyNumberFormat="1" applyFont="1" applyFill="1" applyBorder="1" applyAlignment="1" applyProtection="1">
      <alignment horizontal="left" vertical="top" wrapText="1"/>
    </xf>
    <xf numFmtId="4" fontId="3" fillId="7" borderId="41" xfId="2" applyNumberFormat="1" applyFont="1" applyFill="1" applyBorder="1" applyAlignment="1" applyProtection="1">
      <alignment horizontal="left" vertical="top" wrapText="1"/>
    </xf>
    <xf numFmtId="4" fontId="3" fillId="7" borderId="33" xfId="2" applyNumberFormat="1" applyFont="1" applyFill="1" applyBorder="1" applyAlignment="1" applyProtection="1">
      <alignment horizontal="left" vertical="top" wrapText="1"/>
    </xf>
    <xf numFmtId="4" fontId="3" fillId="7" borderId="39" xfId="2" applyNumberFormat="1" applyFont="1" applyFill="1" applyBorder="1" applyAlignment="1" applyProtection="1">
      <alignment horizontal="left" vertical="top" wrapText="1"/>
    </xf>
    <xf numFmtId="4" fontId="3" fillId="7" borderId="40" xfId="2" applyNumberFormat="1" applyFont="1" applyFill="1" applyBorder="1" applyAlignment="1" applyProtection="1">
      <alignment horizontal="left" vertical="top" wrapText="1"/>
    </xf>
    <xf numFmtId="166" fontId="3" fillId="4" borderId="1" xfId="2" applyNumberFormat="1" applyFont="1" applyFill="1" applyBorder="1" applyAlignment="1" applyProtection="1">
      <alignment horizontal="left" vertical="top" wrapText="1"/>
    </xf>
    <xf numFmtId="169" fontId="3" fillId="6" borderId="10" xfId="2" applyNumberFormat="1" applyFont="1" applyFill="1" applyBorder="1" applyAlignment="1" applyProtection="1">
      <alignment horizontal="left" vertical="top" wrapText="1"/>
    </xf>
    <xf numFmtId="169" fontId="3" fillId="6" borderId="33" xfId="2" applyNumberFormat="1" applyFont="1" applyFill="1" applyBorder="1" applyAlignment="1" applyProtection="1">
      <alignment horizontal="left" vertical="top" wrapText="1"/>
    </xf>
    <xf numFmtId="169" fontId="3" fillId="4" borderId="33" xfId="2" applyNumberFormat="1" applyFont="1" applyFill="1" applyBorder="1" applyAlignment="1" applyProtection="1">
      <alignment horizontal="left" vertical="top" wrapText="1"/>
    </xf>
    <xf numFmtId="169" fontId="3" fillId="6" borderId="1" xfId="2" applyNumberFormat="1" applyFont="1" applyFill="1" applyBorder="1" applyAlignment="1" applyProtection="1">
      <alignment horizontal="left" vertical="top" wrapText="1"/>
    </xf>
    <xf numFmtId="169" fontId="3" fillId="6" borderId="4" xfId="2" applyNumberFormat="1" applyFont="1" applyFill="1" applyBorder="1" applyAlignment="1" applyProtection="1">
      <alignment horizontal="left" vertical="top" wrapText="1"/>
    </xf>
    <xf numFmtId="169" fontId="3" fillId="6" borderId="35" xfId="2" applyNumberFormat="1" applyFont="1" applyFill="1" applyBorder="1" applyAlignment="1" applyProtection="1">
      <alignment horizontal="left" vertical="top" wrapText="1"/>
    </xf>
    <xf numFmtId="166" fontId="3" fillId="7" borderId="1" xfId="2" applyNumberFormat="1" applyFont="1" applyFill="1" applyBorder="1" applyAlignment="1" applyProtection="1">
      <alignment horizontal="left" vertical="top" wrapText="1"/>
    </xf>
    <xf numFmtId="169" fontId="3" fillId="7" borderId="1" xfId="2" applyNumberFormat="1" applyFont="1" applyFill="1" applyBorder="1" applyAlignment="1" applyProtection="1">
      <alignment horizontal="left" vertical="top" wrapText="1"/>
    </xf>
    <xf numFmtId="167" fontId="20" fillId="0" borderId="1" xfId="2" applyNumberFormat="1" applyFont="1" applyBorder="1" applyAlignment="1">
      <alignment horizontal="center" vertical="top" wrapText="1"/>
    </xf>
    <xf numFmtId="165" fontId="20" fillId="0" borderId="1" xfId="0" applyNumberFormat="1" applyFont="1" applyBorder="1" applyAlignment="1">
      <alignment horizontal="center" vertical="top" wrapText="1"/>
    </xf>
    <xf numFmtId="171" fontId="3" fillId="0" borderId="1" xfId="0" applyNumberFormat="1" applyFont="1" applyFill="1" applyBorder="1" applyAlignment="1" applyProtection="1">
      <alignment horizontal="left" vertical="top" wrapText="1"/>
    </xf>
    <xf numFmtId="171" fontId="3" fillId="6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3" fillId="0" borderId="0" xfId="3" applyFont="1" applyFill="1"/>
    <xf numFmtId="49" fontId="3" fillId="0" borderId="0" xfId="3" applyNumberFormat="1" applyFont="1" applyFill="1"/>
    <xf numFmtId="0" fontId="26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9" fillId="0" borderId="0" xfId="3" applyFont="1" applyFill="1" applyBorder="1" applyAlignment="1">
      <alignment horizontal="right" vertical="center" wrapText="1"/>
    </xf>
    <xf numFmtId="0" fontId="3" fillId="0" borderId="0" xfId="4" applyFont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right" vertical="center"/>
    </xf>
    <xf numFmtId="0" fontId="19" fillId="0" borderId="16" xfId="0" applyFont="1" applyFill="1" applyBorder="1" applyAlignment="1" applyProtection="1">
      <alignment horizontal="center" vertical="center"/>
    </xf>
    <xf numFmtId="0" fontId="40" fillId="0" borderId="1" xfId="0" applyFont="1" applyBorder="1" applyAlignment="1">
      <alignment horizontal="center" vertical="top"/>
    </xf>
    <xf numFmtId="171" fontId="3" fillId="0" borderId="9" xfId="0" applyNumberFormat="1" applyFont="1" applyFill="1" applyBorder="1" applyAlignment="1" applyProtection="1">
      <alignment horizontal="left" vertical="top" wrapText="1"/>
    </xf>
    <xf numFmtId="171" fontId="3" fillId="0" borderId="9" xfId="0" applyNumberFormat="1" applyFont="1" applyFill="1" applyBorder="1" applyAlignment="1" applyProtection="1">
      <alignment horizontal="left" vertical="top"/>
    </xf>
    <xf numFmtId="171" fontId="3" fillId="0" borderId="1" xfId="0" applyNumberFormat="1" applyFont="1" applyFill="1" applyBorder="1" applyAlignment="1" applyProtection="1">
      <alignment horizontal="left" vertical="top"/>
    </xf>
    <xf numFmtId="0" fontId="27" fillId="0" borderId="1" xfId="0" applyFont="1" applyBorder="1" applyAlignment="1">
      <alignment horizontal="left" vertical="center"/>
    </xf>
    <xf numFmtId="0" fontId="28" fillId="0" borderId="0" xfId="0" applyFont="1" applyBorder="1" applyAlignment="1">
      <alignment horizontal="justify" vertical="top" wrapText="1"/>
    </xf>
    <xf numFmtId="0" fontId="22" fillId="0" borderId="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165" fontId="20" fillId="0" borderId="2" xfId="0" applyNumberFormat="1" applyFont="1" applyBorder="1" applyAlignment="1">
      <alignment horizontal="center" vertical="top" wrapText="1"/>
    </xf>
    <xf numFmtId="171" fontId="3" fillId="0" borderId="1" xfId="0" applyNumberFormat="1" applyFont="1" applyFill="1" applyBorder="1" applyAlignment="1" applyProtection="1">
      <alignment horizontal="left" vertical="top" wrapText="1"/>
    </xf>
    <xf numFmtId="171" fontId="3" fillId="0" borderId="9" xfId="0" applyNumberFormat="1" applyFont="1" applyFill="1" applyBorder="1" applyAlignment="1" applyProtection="1">
      <alignment horizontal="left" vertical="top" wrapText="1"/>
    </xf>
    <xf numFmtId="4" fontId="3" fillId="4" borderId="10" xfId="2" applyNumberFormat="1" applyFont="1" applyFill="1" applyBorder="1" applyAlignment="1" applyProtection="1">
      <alignment horizontal="left" vertical="top" wrapText="1"/>
    </xf>
    <xf numFmtId="1" fontId="20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6" fillId="0" borderId="5" xfId="3" applyFont="1" applyFill="1" applyBorder="1" applyAlignment="1">
      <alignment wrapText="1"/>
    </xf>
    <xf numFmtId="165" fontId="25" fillId="0" borderId="1" xfId="3" applyNumberFormat="1" applyFont="1" applyFill="1" applyBorder="1" applyAlignment="1">
      <alignment horizontal="left" vertical="top" wrapText="1"/>
    </xf>
    <xf numFmtId="0" fontId="25" fillId="0" borderId="1" xfId="3" applyFont="1" applyFill="1" applyBorder="1" applyAlignment="1">
      <alignment horizontal="left" vertical="center" wrapText="1"/>
    </xf>
    <xf numFmtId="165" fontId="25" fillId="0" borderId="1" xfId="3" applyNumberFormat="1" applyFont="1" applyFill="1" applyBorder="1" applyAlignment="1">
      <alignment horizontal="left" vertical="center" wrapText="1"/>
    </xf>
    <xf numFmtId="165" fontId="25" fillId="0" borderId="2" xfId="3" applyNumberFormat="1" applyFont="1" applyFill="1" applyBorder="1" applyAlignment="1">
      <alignment horizontal="left" vertical="top" wrapText="1"/>
    </xf>
    <xf numFmtId="0" fontId="43" fillId="0" borderId="1" xfId="3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44" fillId="0" borderId="0" xfId="0" applyFont="1"/>
    <xf numFmtId="0" fontId="34" fillId="0" borderId="0" xfId="0" applyFont="1"/>
    <xf numFmtId="165" fontId="16" fillId="0" borderId="1" xfId="3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5" fontId="21" fillId="0" borderId="0" xfId="0" applyNumberFormat="1" applyFont="1" applyAlignment="1">
      <alignment horizontal="center" vertical="top" wrapText="1"/>
    </xf>
    <xf numFmtId="165" fontId="20" fillId="0" borderId="0" xfId="0" applyNumberFormat="1" applyFont="1"/>
    <xf numFmtId="165" fontId="20" fillId="0" borderId="10" xfId="0" applyNumberFormat="1" applyFont="1" applyBorder="1" applyAlignment="1">
      <alignment horizontal="center" vertical="top" wrapText="1"/>
    </xf>
    <xf numFmtId="165" fontId="22" fillId="0" borderId="0" xfId="0" applyNumberFormat="1" applyFont="1" applyBorder="1" applyAlignment="1">
      <alignment horizontal="justify" vertical="top" wrapText="1"/>
    </xf>
    <xf numFmtId="165" fontId="20" fillId="0" borderId="0" xfId="0" applyNumberFormat="1" applyFont="1" applyFill="1" applyAlignment="1" applyProtection="1">
      <alignment horizontal="left" vertical="center"/>
    </xf>
    <xf numFmtId="0" fontId="29" fillId="0" borderId="0" xfId="4" applyFont="1"/>
    <xf numFmtId="0" fontId="29" fillId="0" borderId="0" xfId="4" applyFont="1" applyAlignment="1">
      <alignment horizontal="left"/>
    </xf>
    <xf numFmtId="173" fontId="3" fillId="0" borderId="1" xfId="2" applyNumberFormat="1" applyFont="1" applyFill="1" applyBorder="1" applyAlignment="1" applyProtection="1">
      <alignment horizontal="left" vertical="top" wrapText="1"/>
    </xf>
    <xf numFmtId="175" fontId="3" fillId="0" borderId="1" xfId="2" applyNumberFormat="1" applyFont="1" applyFill="1" applyBorder="1" applyAlignment="1" applyProtection="1">
      <alignment horizontal="left" vertical="top" wrapText="1"/>
    </xf>
    <xf numFmtId="171" fontId="3" fillId="0" borderId="9" xfId="0" applyNumberFormat="1" applyFont="1" applyFill="1" applyBorder="1" applyAlignment="1" applyProtection="1">
      <alignment horizontal="left" vertical="top" wrapText="1"/>
    </xf>
    <xf numFmtId="171" fontId="3" fillId="0" borderId="1" xfId="0" applyNumberFormat="1" applyFont="1" applyFill="1" applyBorder="1" applyAlignment="1" applyProtection="1">
      <alignment horizontal="left" vertical="top" wrapText="1"/>
    </xf>
    <xf numFmtId="171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2" applyNumberFormat="1" applyFont="1" applyFill="1" applyBorder="1" applyAlignment="1" applyProtection="1">
      <alignment horizontal="left" vertical="top" wrapText="1"/>
    </xf>
    <xf numFmtId="3" fontId="3" fillId="2" borderId="1" xfId="2" applyNumberFormat="1" applyFont="1" applyFill="1" applyBorder="1" applyAlignment="1" applyProtection="1">
      <alignment horizontal="left" vertical="top" wrapText="1"/>
    </xf>
    <xf numFmtId="174" fontId="3" fillId="2" borderId="1" xfId="2" applyNumberFormat="1" applyFont="1" applyFill="1" applyBorder="1" applyAlignment="1" applyProtection="1">
      <alignment horizontal="left" vertical="top" wrapText="1"/>
    </xf>
    <xf numFmtId="171" fontId="16" fillId="2" borderId="1" xfId="0" applyNumberFormat="1" applyFont="1" applyFill="1" applyBorder="1" applyAlignment="1">
      <alignment horizontal="left" vertical="top" wrapText="1"/>
    </xf>
    <xf numFmtId="4" fontId="3" fillId="2" borderId="10" xfId="2" applyNumberFormat="1" applyFont="1" applyFill="1" applyBorder="1" applyAlignment="1" applyProtection="1">
      <alignment horizontal="left" vertical="top" wrapText="1"/>
    </xf>
    <xf numFmtId="166" fontId="3" fillId="2" borderId="1" xfId="2" applyNumberFormat="1" applyFont="1" applyFill="1" applyBorder="1" applyAlignment="1" applyProtection="1">
      <alignment horizontal="left" vertical="top" wrapText="1"/>
    </xf>
    <xf numFmtId="4" fontId="3" fillId="2" borderId="7" xfId="2" applyNumberFormat="1" applyFont="1" applyFill="1" applyBorder="1" applyAlignment="1" applyProtection="1">
      <alignment horizontal="left" vertical="top" wrapText="1"/>
    </xf>
    <xf numFmtId="171" fontId="16" fillId="11" borderId="1" xfId="0" applyNumberFormat="1" applyFont="1" applyFill="1" applyBorder="1" applyAlignment="1">
      <alignment horizontal="left" vertical="top" wrapText="1"/>
    </xf>
    <xf numFmtId="4" fontId="3" fillId="11" borderId="1" xfId="2" applyNumberFormat="1" applyFont="1" applyFill="1" applyBorder="1" applyAlignment="1" applyProtection="1">
      <alignment horizontal="left" vertical="top" wrapText="1"/>
    </xf>
    <xf numFmtId="166" fontId="3" fillId="11" borderId="1" xfId="2" applyNumberFormat="1" applyFont="1" applyFill="1" applyBorder="1" applyAlignment="1" applyProtection="1">
      <alignment horizontal="left" vertical="top" wrapText="1"/>
    </xf>
    <xf numFmtId="171" fontId="3" fillId="11" borderId="1" xfId="0" applyNumberFormat="1" applyFont="1" applyFill="1" applyBorder="1" applyAlignment="1" applyProtection="1">
      <alignment horizontal="left" vertical="center" wrapText="1"/>
    </xf>
    <xf numFmtId="171" fontId="16" fillId="0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6" fillId="0" borderId="0" xfId="0" applyFont="1" applyFill="1"/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170" fontId="20" fillId="0" borderId="1" xfId="2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justify" vertical="top" wrapText="1"/>
    </xf>
    <xf numFmtId="0" fontId="16" fillId="0" borderId="1" xfId="3" applyFont="1" applyFill="1" applyBorder="1" applyAlignment="1">
      <alignment vertical="top" wrapText="1"/>
    </xf>
    <xf numFmtId="171" fontId="3" fillId="0" borderId="9" xfId="0" applyNumberFormat="1" applyFont="1" applyFill="1" applyBorder="1" applyAlignment="1" applyProtection="1">
      <alignment horizontal="left" vertical="top" wrapText="1"/>
    </xf>
    <xf numFmtId="171" fontId="3" fillId="0" borderId="1" xfId="0" applyNumberFormat="1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1" fontId="20" fillId="0" borderId="2" xfId="0" applyNumberFormat="1" applyFont="1" applyFill="1" applyBorder="1" applyAlignment="1">
      <alignment horizontal="center" vertical="top" wrapText="1"/>
    </xf>
    <xf numFmtId="165" fontId="20" fillId="0" borderId="2" xfId="0" applyNumberFormat="1" applyFont="1" applyFill="1" applyBorder="1" applyAlignment="1">
      <alignment horizontal="center" vertical="top" wrapText="1"/>
    </xf>
    <xf numFmtId="167" fontId="20" fillId="0" borderId="1" xfId="2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3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176" fontId="3" fillId="0" borderId="1" xfId="2" applyNumberFormat="1" applyFont="1" applyFill="1" applyBorder="1" applyAlignment="1" applyProtection="1">
      <alignment horizontal="left" vertical="top" wrapText="1"/>
    </xf>
    <xf numFmtId="2" fontId="3" fillId="5" borderId="7" xfId="2" applyNumberFormat="1" applyFont="1" applyFill="1" applyBorder="1" applyAlignment="1" applyProtection="1">
      <alignment horizontal="left" vertical="top" wrapText="1"/>
    </xf>
    <xf numFmtId="0" fontId="20" fillId="7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165" fontId="20" fillId="7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178" fontId="3" fillId="0" borderId="1" xfId="2" applyNumberFormat="1" applyFont="1" applyFill="1" applyBorder="1" applyAlignment="1" applyProtection="1">
      <alignment horizontal="left" vertical="top" wrapText="1"/>
    </xf>
    <xf numFmtId="177" fontId="3" fillId="6" borderId="1" xfId="2" applyNumberFormat="1" applyFont="1" applyFill="1" applyBorder="1" applyAlignment="1" applyProtection="1">
      <alignment horizontal="left" vertical="top" wrapText="1"/>
    </xf>
    <xf numFmtId="4" fontId="16" fillId="0" borderId="1" xfId="3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8" xfId="0" applyNumberFormat="1" applyFont="1" applyFill="1" applyBorder="1" applyAlignment="1" applyProtection="1">
      <alignment horizontal="left" vertical="top" wrapText="1"/>
    </xf>
    <xf numFmtId="171" fontId="3" fillId="0" borderId="5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0" applyFont="1" applyFill="1" applyBorder="1" applyAlignment="1" applyProtection="1">
      <alignment horizontal="center" vertical="top"/>
    </xf>
    <xf numFmtId="0" fontId="0" fillId="0" borderId="8" xfId="0" applyBorder="1"/>
    <xf numFmtId="171" fontId="3" fillId="0" borderId="30" xfId="0" applyNumberFormat="1" applyFont="1" applyFill="1" applyBorder="1" applyAlignment="1" applyProtection="1">
      <alignment horizontal="left" vertical="top" wrapText="1"/>
    </xf>
    <xf numFmtId="171" fontId="3" fillId="0" borderId="9" xfId="0" applyNumberFormat="1" applyFont="1" applyFill="1" applyBorder="1" applyAlignment="1" applyProtection="1">
      <alignment horizontal="left" vertical="top" wrapText="1"/>
    </xf>
    <xf numFmtId="171" fontId="3" fillId="6" borderId="10" xfId="0" applyNumberFormat="1" applyFont="1" applyFill="1" applyBorder="1" applyAlignment="1" applyProtection="1">
      <alignment horizontal="left" vertical="top" wrapText="1"/>
    </xf>
    <xf numFmtId="171" fontId="3" fillId="6" borderId="8" xfId="0" applyNumberFormat="1" applyFont="1" applyFill="1" applyBorder="1" applyAlignment="1" applyProtection="1">
      <alignment horizontal="left" vertical="top" wrapText="1"/>
    </xf>
    <xf numFmtId="171" fontId="3" fillId="6" borderId="30" xfId="0" applyNumberFormat="1" applyFont="1" applyFill="1" applyBorder="1" applyAlignment="1" applyProtection="1">
      <alignment horizontal="left" vertical="top" wrapText="1"/>
    </xf>
    <xf numFmtId="171" fontId="3" fillId="6" borderId="9" xfId="0" applyNumberFormat="1" applyFont="1" applyFill="1" applyBorder="1" applyAlignment="1" applyProtection="1">
      <alignment horizontal="left" vertical="top" wrapText="1"/>
    </xf>
    <xf numFmtId="171" fontId="3" fillId="0" borderId="1" xfId="0" applyNumberFormat="1" applyFont="1" applyFill="1" applyBorder="1" applyAlignment="1" applyProtection="1">
      <alignment horizontal="left" vertical="top" wrapText="1"/>
    </xf>
    <xf numFmtId="171" fontId="3" fillId="6" borderId="17" xfId="0" applyNumberFormat="1" applyFont="1" applyFill="1" applyBorder="1" applyAlignment="1" applyProtection="1">
      <alignment horizontal="left" vertical="top" wrapText="1"/>
    </xf>
    <xf numFmtId="171" fontId="3" fillId="6" borderId="23" xfId="0" applyNumberFormat="1" applyFont="1" applyFill="1" applyBorder="1" applyAlignment="1" applyProtection="1">
      <alignment horizontal="left" vertical="top" wrapText="1"/>
    </xf>
    <xf numFmtId="171" fontId="3" fillId="0" borderId="17" xfId="0" applyNumberFormat="1" applyFont="1" applyFill="1" applyBorder="1" applyAlignment="1" applyProtection="1">
      <alignment horizontal="left" vertical="top" wrapText="1"/>
    </xf>
    <xf numFmtId="171" fontId="3" fillId="0" borderId="23" xfId="0" applyNumberFormat="1" applyFont="1" applyFill="1" applyBorder="1" applyAlignment="1" applyProtection="1">
      <alignment horizontal="left" vertical="top" wrapText="1"/>
    </xf>
    <xf numFmtId="171" fontId="3" fillId="6" borderId="1" xfId="0" applyNumberFormat="1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30" xfId="0" applyFont="1" applyFill="1" applyBorder="1" applyAlignment="1" applyProtection="1">
      <alignment horizontal="left" vertical="top" wrapText="1"/>
    </xf>
    <xf numFmtId="0" fontId="28" fillId="0" borderId="25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171" fontId="3" fillId="0" borderId="30" xfId="0" applyNumberFormat="1" applyFont="1" applyFill="1" applyBorder="1" applyAlignment="1" applyProtection="1">
      <alignment horizontal="left" vertical="top"/>
    </xf>
    <xf numFmtId="171" fontId="3" fillId="0" borderId="9" xfId="0" applyNumberFormat="1" applyFont="1" applyFill="1" applyBorder="1" applyAlignment="1" applyProtection="1">
      <alignment horizontal="left" vertical="top"/>
    </xf>
    <xf numFmtId="171" fontId="3" fillId="0" borderId="29" xfId="0" applyNumberFormat="1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/>
    </xf>
    <xf numFmtId="0" fontId="28" fillId="0" borderId="8" xfId="0" applyFont="1" applyBorder="1" applyAlignment="1">
      <alignment horizontal="left"/>
    </xf>
    <xf numFmtId="165" fontId="1" fillId="0" borderId="1" xfId="0" applyNumberFormat="1" applyFont="1" applyFill="1" applyBorder="1" applyAlignment="1" applyProtection="1">
      <alignment horizontal="left" vertical="top" wrapText="1"/>
    </xf>
    <xf numFmtId="171" fontId="3" fillId="7" borderId="17" xfId="0" applyNumberFormat="1" applyFont="1" applyFill="1" applyBorder="1" applyAlignment="1" applyProtection="1">
      <alignment horizontal="left" vertical="center" wrapText="1"/>
    </xf>
    <xf numFmtId="171" fontId="3" fillId="7" borderId="23" xfId="0" applyNumberFormat="1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top" wrapText="1"/>
    </xf>
    <xf numFmtId="0" fontId="3" fillId="0" borderId="26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29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171" fontId="3" fillId="7" borderId="10" xfId="0" applyNumberFormat="1" applyFont="1" applyFill="1" applyBorder="1" applyAlignment="1" applyProtection="1">
      <alignment horizontal="left" vertical="top" wrapText="1"/>
    </xf>
    <xf numFmtId="171" fontId="3" fillId="7" borderId="8" xfId="0" applyNumberFormat="1" applyFont="1" applyFill="1" applyBorder="1" applyAlignment="1" applyProtection="1">
      <alignment horizontal="left" vertical="top" wrapText="1"/>
    </xf>
    <xf numFmtId="0" fontId="21" fillId="0" borderId="0" xfId="0" applyFont="1" applyFill="1" applyAlignment="1" applyProtection="1">
      <alignment horizontal="center" vertical="top" wrapText="1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0" fontId="3" fillId="4" borderId="1" xfId="0" applyNumberFormat="1" applyFont="1" applyFill="1" applyBorder="1" applyAlignment="1" applyProtection="1">
      <alignment horizontal="center" vertical="center" wrapText="1"/>
    </xf>
    <xf numFmtId="165" fontId="3" fillId="5" borderId="1" xfId="0" applyNumberFormat="1" applyFont="1" applyFill="1" applyBorder="1" applyAlignment="1" applyProtection="1">
      <alignment horizontal="center" vertical="top" wrapText="1"/>
    </xf>
    <xf numFmtId="0" fontId="28" fillId="5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71" fontId="3" fillId="2" borderId="10" xfId="0" applyNumberFormat="1" applyFont="1" applyFill="1" applyBorder="1" applyAlignment="1" applyProtection="1">
      <alignment horizontal="center" vertical="center" wrapText="1"/>
    </xf>
    <xf numFmtId="171" fontId="3" fillId="2" borderId="5" xfId="0" applyNumberFormat="1" applyFont="1" applyFill="1" applyBorder="1" applyAlignment="1" applyProtection="1">
      <alignment horizontal="center" vertical="center" wrapText="1"/>
    </xf>
    <xf numFmtId="171" fontId="3" fillId="2" borderId="1" xfId="0" applyNumberFormat="1" applyFont="1" applyFill="1" applyBorder="1" applyAlignment="1" applyProtection="1">
      <alignment horizontal="left" vertical="top" wrapText="1"/>
    </xf>
    <xf numFmtId="171" fontId="3" fillId="11" borderId="26" xfId="0" applyNumberFormat="1" applyFont="1" applyFill="1" applyBorder="1" applyAlignment="1" applyProtection="1">
      <alignment horizontal="center" vertical="center" wrapText="1"/>
    </xf>
    <xf numFmtId="171" fontId="3" fillId="11" borderId="14" xfId="0" applyNumberFormat="1" applyFont="1" applyFill="1" applyBorder="1" applyAlignment="1" applyProtection="1">
      <alignment horizontal="center" vertical="center" wrapText="1"/>
    </xf>
    <xf numFmtId="171" fontId="3" fillId="11" borderId="3" xfId="0" applyNumberFormat="1" applyFont="1" applyFill="1" applyBorder="1" applyAlignment="1" applyProtection="1">
      <alignment horizontal="center" vertical="center" wrapText="1"/>
    </xf>
    <xf numFmtId="171" fontId="3" fillId="11" borderId="10" xfId="0" applyNumberFormat="1" applyFont="1" applyFill="1" applyBorder="1" applyAlignment="1" applyProtection="1">
      <alignment horizontal="left" vertical="top" wrapText="1"/>
    </xf>
    <xf numFmtId="171" fontId="3" fillId="11" borderId="8" xfId="0" applyNumberFormat="1" applyFont="1" applyFill="1" applyBorder="1" applyAlignment="1" applyProtection="1">
      <alignment horizontal="left" vertical="top" wrapText="1"/>
    </xf>
    <xf numFmtId="171" fontId="3" fillId="11" borderId="5" xfId="0" applyNumberFormat="1" applyFont="1" applyFill="1" applyBorder="1" applyAlignment="1" applyProtection="1">
      <alignment horizontal="left" vertical="top" wrapText="1"/>
    </xf>
    <xf numFmtId="171" fontId="3" fillId="0" borderId="26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1" fontId="3" fillId="0" borderId="14" xfId="0" applyNumberFormat="1" applyFont="1" applyFill="1" applyBorder="1" applyAlignment="1" applyProtection="1">
      <alignment horizontal="center" vertical="center" wrapText="1"/>
    </xf>
    <xf numFmtId="171" fontId="3" fillId="0" borderId="3" xfId="0" applyNumberFormat="1" applyFont="1" applyFill="1" applyBorder="1" applyAlignment="1" applyProtection="1">
      <alignment horizontal="center" vertical="center" wrapText="1"/>
    </xf>
    <xf numFmtId="171" fontId="3" fillId="0" borderId="10" xfId="0" applyNumberFormat="1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1" fontId="3" fillId="0" borderId="8" xfId="0" applyNumberFormat="1" applyFont="1" applyFill="1" applyBorder="1" applyAlignment="1" applyProtection="1">
      <alignment horizontal="left" vertical="center" wrapText="1"/>
    </xf>
    <xf numFmtId="171" fontId="3" fillId="0" borderId="5" xfId="0" applyNumberFormat="1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71" fontId="3" fillId="0" borderId="21" xfId="0" applyNumberFormat="1" applyFont="1" applyFill="1" applyBorder="1" applyAlignment="1" applyProtection="1">
      <alignment horizontal="left" vertical="top"/>
    </xf>
    <xf numFmtId="171" fontId="3" fillId="0" borderId="6" xfId="0" applyNumberFormat="1" applyFont="1" applyFill="1" applyBorder="1" applyAlignment="1" applyProtection="1">
      <alignment horizontal="left" vertical="top"/>
    </xf>
    <xf numFmtId="0" fontId="0" fillId="0" borderId="3" xfId="0" applyBorder="1" applyAlignment="1">
      <alignment horizontal="left" vertical="top"/>
    </xf>
    <xf numFmtId="171" fontId="18" fillId="0" borderId="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top" wrapText="1" shrinkToFit="1"/>
    </xf>
    <xf numFmtId="171" fontId="3" fillId="7" borderId="1" xfId="0" applyNumberFormat="1" applyFont="1" applyFill="1" applyBorder="1" applyAlignment="1" applyProtection="1">
      <alignment horizontal="left" vertical="top" wrapText="1"/>
    </xf>
    <xf numFmtId="171" fontId="3" fillId="7" borderId="5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8" fillId="0" borderId="0" xfId="0" applyFont="1" applyAlignment="1">
      <alignment horizontal="left" wrapText="1"/>
    </xf>
    <xf numFmtId="165" fontId="3" fillId="0" borderId="19" xfId="0" applyNumberFormat="1" applyFont="1" applyFill="1" applyBorder="1" applyAlignment="1" applyProtection="1">
      <alignment horizontal="justify" vertical="top" wrapText="1"/>
    </xf>
    <xf numFmtId="171" fontId="3" fillId="4" borderId="24" xfId="0" applyNumberFormat="1" applyFont="1" applyFill="1" applyBorder="1" applyAlignment="1" applyProtection="1">
      <alignment horizontal="left" vertical="top" wrapText="1"/>
    </xf>
    <xf numFmtId="171" fontId="3" fillId="4" borderId="25" xfId="0" applyNumberFormat="1" applyFont="1" applyFill="1" applyBorder="1" applyAlignment="1" applyProtection="1">
      <alignment horizontal="left" vertical="top" wrapText="1"/>
    </xf>
    <xf numFmtId="171" fontId="3" fillId="4" borderId="26" xfId="0" applyNumberFormat="1" applyFont="1" applyFill="1" applyBorder="1" applyAlignment="1" applyProtection="1">
      <alignment horizontal="left" vertical="top" wrapText="1"/>
    </xf>
    <xf numFmtId="171" fontId="3" fillId="4" borderId="18" xfId="0" applyNumberFormat="1" applyFont="1" applyFill="1" applyBorder="1" applyAlignment="1" applyProtection="1">
      <alignment horizontal="left" vertical="top" wrapText="1"/>
    </xf>
    <xf numFmtId="171" fontId="3" fillId="4" borderId="0" xfId="0" applyNumberFormat="1" applyFont="1" applyFill="1" applyBorder="1" applyAlignment="1" applyProtection="1">
      <alignment horizontal="left" vertical="top" wrapText="1"/>
    </xf>
    <xf numFmtId="171" fontId="3" fillId="4" borderId="14" xfId="0" applyNumberFormat="1" applyFont="1" applyFill="1" applyBorder="1" applyAlignment="1" applyProtection="1">
      <alignment horizontal="left" vertical="top" wrapText="1"/>
    </xf>
    <xf numFmtId="171" fontId="3" fillId="6" borderId="24" xfId="0" applyNumberFormat="1" applyFont="1" applyFill="1" applyBorder="1" applyAlignment="1" applyProtection="1">
      <alignment horizontal="left" vertical="top" wrapText="1"/>
    </xf>
    <xf numFmtId="171" fontId="3" fillId="6" borderId="25" xfId="0" applyNumberFormat="1" applyFont="1" applyFill="1" applyBorder="1" applyAlignment="1" applyProtection="1">
      <alignment horizontal="left" vertical="top" wrapText="1"/>
    </xf>
    <xf numFmtId="171" fontId="3" fillId="6" borderId="26" xfId="0" applyNumberFormat="1" applyFont="1" applyFill="1" applyBorder="1" applyAlignment="1" applyProtection="1">
      <alignment horizontal="left" vertical="top" wrapText="1"/>
    </xf>
    <xf numFmtId="171" fontId="3" fillId="6" borderId="18" xfId="0" applyNumberFormat="1" applyFont="1" applyFill="1" applyBorder="1" applyAlignment="1" applyProtection="1">
      <alignment horizontal="left" vertical="top" wrapText="1"/>
    </xf>
    <xf numFmtId="171" fontId="3" fillId="6" borderId="0" xfId="0" applyNumberFormat="1" applyFont="1" applyFill="1" applyBorder="1" applyAlignment="1" applyProtection="1">
      <alignment horizontal="left" vertical="top" wrapText="1"/>
    </xf>
    <xf numFmtId="171" fontId="3" fillId="6" borderId="14" xfId="0" applyNumberFormat="1" applyFont="1" applyFill="1" applyBorder="1" applyAlignment="1" applyProtection="1">
      <alignment horizontal="left" vertical="top" wrapText="1"/>
    </xf>
    <xf numFmtId="171" fontId="3" fillId="8" borderId="24" xfId="0" applyNumberFormat="1" applyFont="1" applyFill="1" applyBorder="1" applyAlignment="1" applyProtection="1">
      <alignment horizontal="left" vertical="top" wrapText="1"/>
    </xf>
    <xf numFmtId="171" fontId="3" fillId="8" borderId="25" xfId="0" applyNumberFormat="1" applyFont="1" applyFill="1" applyBorder="1" applyAlignment="1" applyProtection="1">
      <alignment horizontal="left" vertical="top" wrapText="1"/>
    </xf>
    <xf numFmtId="171" fontId="3" fillId="8" borderId="26" xfId="0" applyNumberFormat="1" applyFont="1" applyFill="1" applyBorder="1" applyAlignment="1" applyProtection="1">
      <alignment horizontal="left" vertical="top" wrapText="1"/>
    </xf>
    <xf numFmtId="171" fontId="3" fillId="8" borderId="18" xfId="0" applyNumberFormat="1" applyFont="1" applyFill="1" applyBorder="1" applyAlignment="1" applyProtection="1">
      <alignment horizontal="left" vertical="top" wrapText="1"/>
    </xf>
    <xf numFmtId="171" fontId="3" fillId="8" borderId="0" xfId="0" applyNumberFormat="1" applyFont="1" applyFill="1" applyBorder="1" applyAlignment="1" applyProtection="1">
      <alignment horizontal="left" vertical="top" wrapText="1"/>
    </xf>
    <xf numFmtId="171" fontId="3" fillId="8" borderId="14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0" fillId="0" borderId="6" xfId="0" applyBorder="1" applyAlignment="1"/>
    <xf numFmtId="171" fontId="18" fillId="0" borderId="22" xfId="0" applyNumberFormat="1" applyFont="1" applyFill="1" applyBorder="1" applyAlignment="1" applyProtection="1">
      <alignment horizontal="left" vertical="center"/>
    </xf>
    <xf numFmtId="171" fontId="18" fillId="0" borderId="7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171" fontId="3" fillId="6" borderId="5" xfId="0" applyNumberFormat="1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Alignment="1">
      <alignment wrapText="1"/>
    </xf>
    <xf numFmtId="0" fontId="20" fillId="0" borderId="10" xfId="0" applyFont="1" applyBorder="1" applyAlignment="1">
      <alignment vertical="top" wrapText="1"/>
    </xf>
    <xf numFmtId="0" fontId="30" fillId="0" borderId="8" xfId="0" applyFont="1" applyBorder="1" applyAlignment="1">
      <alignment vertical="top"/>
    </xf>
    <xf numFmtId="0" fontId="20" fillId="0" borderId="0" xfId="0" applyFont="1" applyFill="1" applyBorder="1" applyAlignment="1" applyProtection="1">
      <alignment horizontal="left"/>
    </xf>
    <xf numFmtId="0" fontId="20" fillId="0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/>
    </xf>
    <xf numFmtId="0" fontId="21" fillId="0" borderId="5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vertical="top"/>
    </xf>
    <xf numFmtId="0" fontId="31" fillId="0" borderId="5" xfId="0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0" fontId="21" fillId="0" borderId="0" xfId="0" applyFont="1" applyAlignment="1">
      <alignment horizontal="center" vertical="top" wrapText="1"/>
    </xf>
    <xf numFmtId="3" fontId="20" fillId="0" borderId="27" xfId="0" applyNumberFormat="1" applyFont="1" applyBorder="1" applyAlignment="1">
      <alignment horizontal="center" vertical="top" wrapText="1"/>
    </xf>
    <xf numFmtId="3" fontId="20" fillId="0" borderId="28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44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48" xfId="0" applyFont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5" fillId="0" borderId="0" xfId="0" applyFont="1" applyAlignment="1">
      <alignment horizontal="center" vertical="top" wrapText="1"/>
    </xf>
    <xf numFmtId="0" fontId="0" fillId="0" borderId="0" xfId="0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3" fontId="29" fillId="0" borderId="0" xfId="4" applyNumberFormat="1" applyFont="1" applyAlignment="1">
      <alignment horizontal="center"/>
    </xf>
    <xf numFmtId="0" fontId="45" fillId="0" borderId="0" xfId="0" applyFont="1" applyAlignment="1"/>
    <xf numFmtId="0" fontId="25" fillId="0" borderId="10" xfId="3" applyFont="1" applyFill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2" fillId="0" borderId="5" xfId="0" applyFont="1" applyBorder="1" applyAlignment="1">
      <alignment horizontal="left" vertical="top" wrapText="1"/>
    </xf>
    <xf numFmtId="166" fontId="16" fillId="0" borderId="10" xfId="3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3" fillId="0" borderId="0" xfId="4" applyNumberFormat="1" applyFont="1" applyAlignment="1">
      <alignment horizontal="left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10" xfId="3" applyFont="1" applyFill="1" applyBorder="1" applyAlignment="1">
      <alignment vertical="top" wrapText="1"/>
    </xf>
    <xf numFmtId="0" fontId="41" fillId="0" borderId="8" xfId="0" applyFont="1" applyBorder="1" applyAlignment="1">
      <alignment vertical="top" wrapText="1"/>
    </xf>
    <xf numFmtId="0" fontId="4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3" fillId="0" borderId="0" xfId="3" applyFont="1" applyFill="1" applyAlignment="1">
      <alignment horizontal="left" vertical="top" wrapText="1"/>
    </xf>
    <xf numFmtId="3" fontId="3" fillId="0" borderId="0" xfId="4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5" xfId="0" applyBorder="1" applyAlignment="1">
      <alignment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16" fillId="0" borderId="10" xfId="3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left" vertical="top" wrapText="1"/>
    </xf>
    <xf numFmtId="0" fontId="16" fillId="0" borderId="8" xfId="3" applyFont="1" applyFill="1" applyBorder="1" applyAlignment="1">
      <alignment horizontal="left" vertical="top" wrapText="1"/>
    </xf>
    <xf numFmtId="0" fontId="3" fillId="3" borderId="10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49" fontId="16" fillId="0" borderId="8" xfId="3" applyNumberFormat="1" applyFont="1" applyFill="1" applyBorder="1" applyAlignment="1">
      <alignment horizontal="center" vertical="top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vertical="top" wrapText="1"/>
    </xf>
    <xf numFmtId="0" fontId="16" fillId="0" borderId="8" xfId="3" applyFont="1" applyFill="1" applyBorder="1" applyAlignment="1">
      <alignment horizontal="center" vertical="center" wrapText="1"/>
    </xf>
    <xf numFmtId="0" fontId="25" fillId="0" borderId="5" xfId="3" applyFont="1" applyFill="1" applyBorder="1" applyAlignment="1">
      <alignment horizontal="left" vertical="top" wrapText="1"/>
    </xf>
    <xf numFmtId="166" fontId="16" fillId="0" borderId="5" xfId="3" applyNumberFormat="1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8" xfId="3" applyFont="1" applyFill="1" applyBorder="1" applyAlignment="1">
      <alignment horizontal="center" wrapText="1"/>
    </xf>
    <xf numFmtId="0" fontId="16" fillId="0" borderId="5" xfId="3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top" wrapText="1"/>
    </xf>
    <xf numFmtId="49" fontId="16" fillId="0" borderId="26" xfId="3" applyNumberFormat="1" applyFont="1" applyFill="1" applyBorder="1" applyAlignment="1">
      <alignment horizontal="center" vertical="center" wrapTex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4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</cellXfs>
  <cellStyles count="5">
    <cellStyle name="Обычный" xfId="0" builtinId="0"/>
    <cellStyle name="Обычный 13" xfId="3"/>
    <cellStyle name="Обычный 2" xfId="1"/>
    <cellStyle name="Обычный 9" xfId="4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470" t="s">
        <v>39</v>
      </c>
      <c r="B1" s="471"/>
      <c r="C1" s="472" t="s">
        <v>40</v>
      </c>
      <c r="D1" s="473" t="s">
        <v>44</v>
      </c>
      <c r="E1" s="474"/>
      <c r="F1" s="475"/>
      <c r="G1" s="473" t="s">
        <v>17</v>
      </c>
      <c r="H1" s="474"/>
      <c r="I1" s="475"/>
      <c r="J1" s="473" t="s">
        <v>18</v>
      </c>
      <c r="K1" s="474"/>
      <c r="L1" s="475"/>
      <c r="M1" s="473" t="s">
        <v>22</v>
      </c>
      <c r="N1" s="474"/>
      <c r="O1" s="475"/>
      <c r="P1" s="476" t="s">
        <v>23</v>
      </c>
      <c r="Q1" s="477"/>
      <c r="R1" s="473" t="s">
        <v>24</v>
      </c>
      <c r="S1" s="474"/>
      <c r="T1" s="475"/>
      <c r="U1" s="473" t="s">
        <v>25</v>
      </c>
      <c r="V1" s="474"/>
      <c r="W1" s="475"/>
      <c r="X1" s="476" t="s">
        <v>26</v>
      </c>
      <c r="Y1" s="478"/>
      <c r="Z1" s="477"/>
      <c r="AA1" s="476" t="s">
        <v>27</v>
      </c>
      <c r="AB1" s="477"/>
      <c r="AC1" s="473" t="s">
        <v>28</v>
      </c>
      <c r="AD1" s="474"/>
      <c r="AE1" s="475"/>
      <c r="AF1" s="473" t="s">
        <v>29</v>
      </c>
      <c r="AG1" s="474"/>
      <c r="AH1" s="475"/>
      <c r="AI1" s="473" t="s">
        <v>30</v>
      </c>
      <c r="AJ1" s="474"/>
      <c r="AK1" s="475"/>
      <c r="AL1" s="476" t="s">
        <v>31</v>
      </c>
      <c r="AM1" s="477"/>
      <c r="AN1" s="473" t="s">
        <v>32</v>
      </c>
      <c r="AO1" s="474"/>
      <c r="AP1" s="475"/>
      <c r="AQ1" s="473" t="s">
        <v>33</v>
      </c>
      <c r="AR1" s="474"/>
      <c r="AS1" s="475"/>
      <c r="AT1" s="473" t="s">
        <v>34</v>
      </c>
      <c r="AU1" s="474"/>
      <c r="AV1" s="475"/>
    </row>
    <row r="2" spans="1:48" ht="39" customHeight="1" x14ac:dyDescent="0.3">
      <c r="A2" s="471"/>
      <c r="B2" s="471"/>
      <c r="C2" s="472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472" t="s">
        <v>82</v>
      </c>
      <c r="B3" s="47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472"/>
      <c r="B4" s="47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472"/>
      <c r="B5" s="47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472"/>
      <c r="B6" s="47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472"/>
      <c r="B7" s="472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472"/>
      <c r="B8" s="47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472"/>
      <c r="B9" s="472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479" t="s">
        <v>57</v>
      </c>
      <c r="B1" s="479"/>
      <c r="C1" s="479"/>
      <c r="D1" s="479"/>
      <c r="E1" s="479"/>
    </row>
    <row r="2" spans="1:5" x14ac:dyDescent="0.3">
      <c r="A2" s="12"/>
      <c r="B2" s="12"/>
      <c r="C2" s="12"/>
      <c r="D2" s="12"/>
      <c r="E2" s="12"/>
    </row>
    <row r="3" spans="1:5" x14ac:dyDescent="0.3">
      <c r="A3" s="480" t="s">
        <v>129</v>
      </c>
      <c r="B3" s="480"/>
      <c r="C3" s="480"/>
      <c r="D3" s="480"/>
      <c r="E3" s="480"/>
    </row>
    <row r="4" spans="1:5" ht="45.4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4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4.200000000000003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481" t="s">
        <v>78</v>
      </c>
      <c r="B26" s="481"/>
      <c r="C26" s="481"/>
      <c r="D26" s="481"/>
      <c r="E26" s="481"/>
    </row>
    <row r="27" spans="1:5" x14ac:dyDescent="0.3">
      <c r="A27" s="28"/>
      <c r="B27" s="28"/>
      <c r="C27" s="28"/>
      <c r="D27" s="28"/>
      <c r="E27" s="28"/>
    </row>
    <row r="28" spans="1:5" x14ac:dyDescent="0.3">
      <c r="A28" s="481" t="s">
        <v>79</v>
      </c>
      <c r="B28" s="481"/>
      <c r="C28" s="481"/>
      <c r="D28" s="481"/>
      <c r="E28" s="481"/>
    </row>
    <row r="29" spans="1:5" x14ac:dyDescent="0.3">
      <c r="A29" s="481"/>
      <c r="B29" s="481"/>
      <c r="C29" s="481"/>
      <c r="D29" s="481"/>
      <c r="E29" s="48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495" t="s">
        <v>45</v>
      </c>
      <c r="C3" s="49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482" t="s">
        <v>1</v>
      </c>
      <c r="B5" s="48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6.2" customHeight="1" x14ac:dyDescent="0.25">
      <c r="A6" s="482"/>
      <c r="B6" s="48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482"/>
      <c r="B7" s="48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482" t="s">
        <v>3</v>
      </c>
      <c r="B8" s="48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83" t="s">
        <v>204</v>
      </c>
      <c r="N8" s="484"/>
      <c r="O8" s="485"/>
      <c r="P8" s="56"/>
      <c r="Q8" s="56"/>
    </row>
    <row r="9" spans="1:256" ht="34.200000000000003" customHeight="1" x14ac:dyDescent="0.25">
      <c r="A9" s="482"/>
      <c r="B9" s="48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482" t="s">
        <v>4</v>
      </c>
      <c r="B10" s="48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482"/>
      <c r="B11" s="48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482" t="s">
        <v>5</v>
      </c>
      <c r="B12" s="48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482"/>
      <c r="B13" s="48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482" t="s">
        <v>9</v>
      </c>
      <c r="B14" s="48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482"/>
      <c r="B15" s="48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500"/>
      <c r="AJ16" s="500"/>
      <c r="AK16" s="500"/>
      <c r="AZ16" s="500"/>
      <c r="BA16" s="500"/>
      <c r="BB16" s="500"/>
      <c r="BQ16" s="500"/>
      <c r="BR16" s="500"/>
      <c r="BS16" s="500"/>
      <c r="CH16" s="500"/>
      <c r="CI16" s="500"/>
      <c r="CJ16" s="500"/>
      <c r="CY16" s="500"/>
      <c r="CZ16" s="500"/>
      <c r="DA16" s="500"/>
      <c r="DP16" s="500"/>
      <c r="DQ16" s="500"/>
      <c r="DR16" s="500"/>
      <c r="EG16" s="500"/>
      <c r="EH16" s="500"/>
      <c r="EI16" s="500"/>
      <c r="EX16" s="500"/>
      <c r="EY16" s="500"/>
      <c r="EZ16" s="500"/>
      <c r="FO16" s="500"/>
      <c r="FP16" s="500"/>
      <c r="FQ16" s="500"/>
      <c r="GF16" s="500"/>
      <c r="GG16" s="500"/>
      <c r="GH16" s="500"/>
      <c r="GW16" s="500"/>
      <c r="GX16" s="500"/>
      <c r="GY16" s="500"/>
      <c r="HN16" s="500"/>
      <c r="HO16" s="500"/>
      <c r="HP16" s="500"/>
      <c r="IE16" s="500"/>
      <c r="IF16" s="500"/>
      <c r="IG16" s="500"/>
      <c r="IV16" s="500"/>
    </row>
    <row r="17" spans="1:17" ht="320.25" customHeight="1" x14ac:dyDescent="0.25">
      <c r="A17" s="482" t="s">
        <v>6</v>
      </c>
      <c r="B17" s="48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482"/>
      <c r="B18" s="48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482" t="s">
        <v>7</v>
      </c>
      <c r="B19" s="48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482"/>
      <c r="B20" s="48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482" t="s">
        <v>8</v>
      </c>
      <c r="B21" s="48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482"/>
      <c r="B22" s="48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486" t="s">
        <v>14</v>
      </c>
      <c r="B23" s="49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488"/>
      <c r="B24" s="49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490" t="s">
        <v>15</v>
      </c>
      <c r="B25" s="49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490"/>
      <c r="B26" s="49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482" t="s">
        <v>93</v>
      </c>
      <c r="B31" s="48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482"/>
      <c r="B32" s="48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482" t="s">
        <v>95</v>
      </c>
      <c r="B34" s="48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482"/>
      <c r="B35" s="48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498" t="s">
        <v>97</v>
      </c>
      <c r="B36" s="49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499"/>
      <c r="B37" s="49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482" t="s">
        <v>99</v>
      </c>
      <c r="B39" s="48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506" t="s">
        <v>246</v>
      </c>
      <c r="I39" s="507"/>
      <c r="J39" s="507"/>
      <c r="K39" s="507"/>
      <c r="L39" s="507"/>
      <c r="M39" s="507"/>
      <c r="N39" s="507"/>
      <c r="O39" s="508"/>
      <c r="P39" s="55" t="s">
        <v>188</v>
      </c>
      <c r="Q39" s="56"/>
    </row>
    <row r="40" spans="1:17" ht="39.9" customHeight="1" x14ac:dyDescent="0.25">
      <c r="A40" s="482" t="s">
        <v>10</v>
      </c>
      <c r="B40" s="48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482" t="s">
        <v>100</v>
      </c>
      <c r="B41" s="48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482"/>
      <c r="B42" s="48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482" t="s">
        <v>102</v>
      </c>
      <c r="B43" s="48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503" t="s">
        <v>191</v>
      </c>
      <c r="H43" s="504"/>
      <c r="I43" s="504"/>
      <c r="J43" s="504"/>
      <c r="K43" s="504"/>
      <c r="L43" s="504"/>
      <c r="M43" s="504"/>
      <c r="N43" s="504"/>
      <c r="O43" s="505"/>
      <c r="P43" s="56"/>
      <c r="Q43" s="56"/>
    </row>
    <row r="44" spans="1:17" ht="39.9" customHeight="1" x14ac:dyDescent="0.25">
      <c r="A44" s="482"/>
      <c r="B44" s="48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482" t="s">
        <v>104</v>
      </c>
      <c r="B45" s="48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482" t="s">
        <v>12</v>
      </c>
      <c r="B46" s="48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493" t="s">
        <v>107</v>
      </c>
      <c r="B47" s="49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494"/>
      <c r="B48" s="49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493" t="s">
        <v>108</v>
      </c>
      <c r="B49" s="49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494"/>
      <c r="B50" s="49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482" t="s">
        <v>110</v>
      </c>
      <c r="B51" s="48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482"/>
      <c r="B52" s="48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482" t="s">
        <v>113</v>
      </c>
      <c r="B53" s="48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482"/>
      <c r="B54" s="48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482" t="s">
        <v>114</v>
      </c>
      <c r="B55" s="48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482"/>
      <c r="B56" s="48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482" t="s">
        <v>116</v>
      </c>
      <c r="B57" s="489" t="s">
        <v>117</v>
      </c>
      <c r="C57" s="53" t="s">
        <v>20</v>
      </c>
      <c r="D57" s="93" t="s">
        <v>234</v>
      </c>
      <c r="E57" s="92"/>
      <c r="F57" s="92" t="s">
        <v>235</v>
      </c>
      <c r="G57" s="492" t="s">
        <v>232</v>
      </c>
      <c r="H57" s="492"/>
      <c r="I57" s="92" t="s">
        <v>236</v>
      </c>
      <c r="J57" s="92" t="s">
        <v>237</v>
      </c>
      <c r="K57" s="483" t="s">
        <v>238</v>
      </c>
      <c r="L57" s="484"/>
      <c r="M57" s="484"/>
      <c r="N57" s="484"/>
      <c r="O57" s="485"/>
      <c r="P57" s="88" t="s">
        <v>198</v>
      </c>
      <c r="Q57" s="56"/>
    </row>
    <row r="58" spans="1:17" ht="39.9" customHeight="1" x14ac:dyDescent="0.25">
      <c r="A58" s="482"/>
      <c r="B58" s="48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486" t="s">
        <v>119</v>
      </c>
      <c r="B59" s="486" t="s">
        <v>118</v>
      </c>
      <c r="C59" s="48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487"/>
      <c r="B60" s="487"/>
      <c r="C60" s="487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487"/>
      <c r="B61" s="487"/>
      <c r="C61" s="48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488"/>
      <c r="B62" s="48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482" t="s">
        <v>120</v>
      </c>
      <c r="B63" s="48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482"/>
      <c r="B64" s="48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490" t="s">
        <v>122</v>
      </c>
      <c r="B65" s="49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490"/>
      <c r="B66" s="49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482" t="s">
        <v>124</v>
      </c>
      <c r="B67" s="48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482"/>
      <c r="B68" s="48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493" t="s">
        <v>126</v>
      </c>
      <c r="B69" s="49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494"/>
      <c r="B70" s="49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501" t="s">
        <v>254</v>
      </c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502" t="s">
        <v>215</v>
      </c>
      <c r="C79" s="502"/>
      <c r="D79" s="502"/>
      <c r="E79" s="50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8"/>
  <sheetViews>
    <sheetView tabSelected="1" view="pageBreakPreview" topLeftCell="A92" zoomScaleSheetLayoutView="100" workbookViewId="0">
      <selection activeCell="E66" sqref="E66:F68"/>
    </sheetView>
  </sheetViews>
  <sheetFormatPr defaultColWidth="9.109375" defaultRowHeight="13.2" x14ac:dyDescent="0.3"/>
  <cols>
    <col min="1" max="1" width="6.5546875" style="102" customWidth="1"/>
    <col min="2" max="2" width="31" style="102" customWidth="1"/>
    <col min="3" max="3" width="12.6640625" style="102" customWidth="1"/>
    <col min="4" max="4" width="11.109375" style="106" customWidth="1"/>
    <col min="5" max="5" width="13.6640625" style="107" customWidth="1"/>
    <col min="6" max="6" width="13.33203125" style="107" customWidth="1"/>
    <col min="7" max="7" width="8.109375" style="107" customWidth="1"/>
    <col min="8" max="8" width="9.5546875" style="102" customWidth="1"/>
    <col min="9" max="9" width="6.88671875" style="102" customWidth="1"/>
    <col min="10" max="10" width="5.33203125" style="102" customWidth="1"/>
    <col min="11" max="11" width="10.44140625" style="102" customWidth="1"/>
    <col min="12" max="12" width="10.109375" style="102" customWidth="1"/>
    <col min="13" max="13" width="9" style="102" customWidth="1"/>
    <col min="14" max="14" width="12.109375" style="102" customWidth="1"/>
    <col min="15" max="15" width="11.33203125" style="102" customWidth="1"/>
    <col min="16" max="16" width="8.6640625" style="102" customWidth="1"/>
    <col min="17" max="17" width="11" style="102" customWidth="1"/>
    <col min="18" max="18" width="10.6640625" style="102" customWidth="1"/>
    <col min="19" max="19" width="4.6640625" style="102" customWidth="1"/>
    <col min="20" max="20" width="10.6640625" style="102" customWidth="1"/>
    <col min="21" max="21" width="9" style="102" customWidth="1"/>
    <col min="22" max="22" width="5.109375" style="102" customWidth="1"/>
    <col min="23" max="23" width="12.44140625" style="102" customWidth="1"/>
    <col min="24" max="24" width="10.6640625" style="102" customWidth="1"/>
    <col min="25" max="25" width="4.6640625" style="102" customWidth="1"/>
    <col min="26" max="26" width="11.88671875" style="102" customWidth="1"/>
    <col min="27" max="27" width="5.88671875" style="102" hidden="1" customWidth="1"/>
    <col min="28" max="28" width="6.88671875" style="102" hidden="1" customWidth="1"/>
    <col min="29" max="29" width="13.5546875" style="102" customWidth="1"/>
    <col min="30" max="30" width="4.5546875" style="102" customWidth="1"/>
    <col min="31" max="31" width="10.44140625" style="102" customWidth="1"/>
    <col min="32" max="32" width="5.5546875" style="102" hidden="1" customWidth="1"/>
    <col min="33" max="33" width="7.5546875" style="102" hidden="1" customWidth="1"/>
    <col min="34" max="34" width="7.109375" style="102" customWidth="1"/>
    <col min="35" max="35" width="4.88671875" style="102" customWidth="1"/>
    <col min="36" max="36" width="11.88671875" style="102" customWidth="1"/>
    <col min="37" max="37" width="6" style="102" hidden="1" customWidth="1"/>
    <col min="38" max="38" width="7.88671875" style="102" hidden="1" customWidth="1"/>
    <col min="39" max="39" width="12.6640625" style="102" customWidth="1"/>
    <col min="40" max="40" width="5.5546875" style="102" customWidth="1"/>
    <col min="41" max="41" width="11.88671875" style="102" customWidth="1"/>
    <col min="42" max="42" width="6.44140625" style="102" hidden="1" customWidth="1"/>
    <col min="43" max="43" width="0.6640625" style="102" hidden="1" customWidth="1"/>
    <col min="44" max="44" width="8.44140625" style="102" customWidth="1"/>
    <col min="45" max="45" width="5" style="102" customWidth="1"/>
    <col min="46" max="46" width="10.88671875" style="102" customWidth="1"/>
    <col min="47" max="47" width="5" style="102" hidden="1" customWidth="1"/>
    <col min="48" max="48" width="7.109375" style="102" hidden="1" customWidth="1"/>
    <col min="49" max="49" width="7.5546875" style="102" customWidth="1"/>
    <col min="50" max="50" width="5.33203125" style="102" customWidth="1"/>
    <col min="51" max="51" width="11.109375" style="102" customWidth="1"/>
    <col min="52" max="52" width="8" style="102" customWidth="1"/>
    <col min="53" max="53" width="5.44140625" style="102" customWidth="1"/>
    <col min="54" max="54" width="13.44140625" style="95" hidden="1" customWidth="1"/>
    <col min="55" max="55" width="18.109375" style="95" customWidth="1"/>
    <col min="56" max="16384" width="9.109375" style="95"/>
  </cols>
  <sheetData>
    <row r="1" spans="1:55" ht="3.75" customHeight="1" x14ac:dyDescent="0.3">
      <c r="F1" s="178"/>
      <c r="BB1" s="122" t="s">
        <v>270</v>
      </c>
      <c r="BC1" s="122"/>
    </row>
    <row r="2" spans="1:55" s="109" customFormat="1" ht="24" customHeight="1" x14ac:dyDescent="0.3">
      <c r="A2" s="562" t="s">
        <v>384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333"/>
    </row>
    <row r="3" spans="1:55" s="96" customFormat="1" ht="17.25" customHeight="1" x14ac:dyDescent="0.3">
      <c r="A3" s="563" t="s">
        <v>281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377"/>
    </row>
    <row r="4" spans="1:55" s="97" customFormat="1" ht="24" customHeight="1" x14ac:dyDescent="0.3">
      <c r="A4" s="564" t="s">
        <v>383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564"/>
      <c r="BC4" s="378"/>
    </row>
    <row r="5" spans="1:55" ht="16.2" thickBot="1" x14ac:dyDescent="0.35">
      <c r="A5" s="565" t="s">
        <v>476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565"/>
      <c r="AO5" s="565"/>
      <c r="AP5" s="111"/>
      <c r="AQ5" s="111"/>
      <c r="AR5" s="111"/>
      <c r="AS5" s="111"/>
      <c r="AT5" s="95"/>
      <c r="AU5" s="95"/>
      <c r="AV5" s="95"/>
      <c r="AW5" s="95"/>
      <c r="AX5" s="95"/>
      <c r="AY5" s="95"/>
      <c r="AZ5" s="95"/>
      <c r="BA5" s="95"/>
      <c r="BB5" s="98" t="s">
        <v>257</v>
      </c>
      <c r="BC5" s="379"/>
    </row>
    <row r="6" spans="1:55" ht="15" customHeight="1" x14ac:dyDescent="0.3">
      <c r="A6" s="566" t="s">
        <v>0</v>
      </c>
      <c r="B6" s="566" t="s">
        <v>265</v>
      </c>
      <c r="C6" s="566" t="s">
        <v>259</v>
      </c>
      <c r="D6" s="566" t="s">
        <v>40</v>
      </c>
      <c r="E6" s="566" t="s">
        <v>256</v>
      </c>
      <c r="F6" s="566"/>
      <c r="G6" s="566"/>
      <c r="H6" s="531" t="s">
        <v>255</v>
      </c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28" t="s">
        <v>275</v>
      </c>
      <c r="BC6" s="528" t="s">
        <v>427</v>
      </c>
    </row>
    <row r="7" spans="1:55" ht="28.5" customHeight="1" x14ac:dyDescent="0.3">
      <c r="A7" s="566"/>
      <c r="B7" s="566"/>
      <c r="C7" s="566"/>
      <c r="D7" s="566"/>
      <c r="E7" s="567" t="s">
        <v>429</v>
      </c>
      <c r="F7" s="567" t="s">
        <v>276</v>
      </c>
      <c r="G7" s="568" t="s">
        <v>19</v>
      </c>
      <c r="H7" s="569" t="s">
        <v>17</v>
      </c>
      <c r="I7" s="569"/>
      <c r="J7" s="569"/>
      <c r="K7" s="531" t="s">
        <v>18</v>
      </c>
      <c r="L7" s="531"/>
      <c r="M7" s="531"/>
      <c r="N7" s="569" t="s">
        <v>22</v>
      </c>
      <c r="O7" s="569"/>
      <c r="P7" s="569"/>
      <c r="Q7" s="531" t="s">
        <v>24</v>
      </c>
      <c r="R7" s="531"/>
      <c r="S7" s="531"/>
      <c r="T7" s="569" t="s">
        <v>25</v>
      </c>
      <c r="U7" s="569"/>
      <c r="V7" s="569"/>
      <c r="W7" s="531" t="s">
        <v>26</v>
      </c>
      <c r="X7" s="531"/>
      <c r="Y7" s="531"/>
      <c r="Z7" s="569" t="s">
        <v>28</v>
      </c>
      <c r="AA7" s="569"/>
      <c r="AB7" s="569"/>
      <c r="AC7" s="570"/>
      <c r="AD7" s="570"/>
      <c r="AE7" s="531" t="s">
        <v>29</v>
      </c>
      <c r="AF7" s="531"/>
      <c r="AG7" s="531"/>
      <c r="AH7" s="571"/>
      <c r="AI7" s="571"/>
      <c r="AJ7" s="569" t="s">
        <v>30</v>
      </c>
      <c r="AK7" s="569"/>
      <c r="AL7" s="569"/>
      <c r="AM7" s="570"/>
      <c r="AN7" s="570"/>
      <c r="AO7" s="531" t="s">
        <v>32</v>
      </c>
      <c r="AP7" s="531"/>
      <c r="AQ7" s="531"/>
      <c r="AR7" s="571"/>
      <c r="AS7" s="571"/>
      <c r="AT7" s="569" t="s">
        <v>33</v>
      </c>
      <c r="AU7" s="569"/>
      <c r="AV7" s="569"/>
      <c r="AW7" s="570"/>
      <c r="AX7" s="570"/>
      <c r="AY7" s="531" t="s">
        <v>34</v>
      </c>
      <c r="AZ7" s="531"/>
      <c r="BA7" s="531"/>
      <c r="BB7" s="529"/>
      <c r="BC7" s="529"/>
    </row>
    <row r="8" spans="1:55" ht="40.950000000000003" customHeight="1" x14ac:dyDescent="0.3">
      <c r="A8" s="566"/>
      <c r="B8" s="566"/>
      <c r="C8" s="566"/>
      <c r="D8" s="566"/>
      <c r="E8" s="567"/>
      <c r="F8" s="567"/>
      <c r="G8" s="568"/>
      <c r="H8" s="141" t="s">
        <v>20</v>
      </c>
      <c r="I8" s="141" t="s">
        <v>21</v>
      </c>
      <c r="J8" s="147" t="s">
        <v>19</v>
      </c>
      <c r="K8" s="142" t="s">
        <v>20</v>
      </c>
      <c r="L8" s="142" t="s">
        <v>21</v>
      </c>
      <c r="M8" s="148" t="s">
        <v>19</v>
      </c>
      <c r="N8" s="141" t="s">
        <v>20</v>
      </c>
      <c r="O8" s="141" t="s">
        <v>21</v>
      </c>
      <c r="P8" s="147" t="s">
        <v>19</v>
      </c>
      <c r="Q8" s="142" t="s">
        <v>20</v>
      </c>
      <c r="R8" s="142" t="s">
        <v>21</v>
      </c>
      <c r="S8" s="148" t="s">
        <v>19</v>
      </c>
      <c r="T8" s="141" t="s">
        <v>20</v>
      </c>
      <c r="U8" s="141" t="s">
        <v>21</v>
      </c>
      <c r="V8" s="147" t="s">
        <v>19</v>
      </c>
      <c r="W8" s="142" t="s">
        <v>20</v>
      </c>
      <c r="X8" s="142" t="s">
        <v>21</v>
      </c>
      <c r="Y8" s="148" t="s">
        <v>19</v>
      </c>
      <c r="Z8" s="141" t="s">
        <v>20</v>
      </c>
      <c r="AA8" s="141" t="s">
        <v>21</v>
      </c>
      <c r="AB8" s="147" t="s">
        <v>19</v>
      </c>
      <c r="AC8" s="141" t="s">
        <v>21</v>
      </c>
      <c r="AD8" s="147" t="s">
        <v>19</v>
      </c>
      <c r="AE8" s="142" t="s">
        <v>20</v>
      </c>
      <c r="AF8" s="142" t="s">
        <v>21</v>
      </c>
      <c r="AG8" s="148" t="s">
        <v>19</v>
      </c>
      <c r="AH8" s="142" t="s">
        <v>21</v>
      </c>
      <c r="AI8" s="148" t="s">
        <v>19</v>
      </c>
      <c r="AJ8" s="141" t="s">
        <v>20</v>
      </c>
      <c r="AK8" s="141" t="s">
        <v>21</v>
      </c>
      <c r="AL8" s="147" t="s">
        <v>19</v>
      </c>
      <c r="AM8" s="141" t="s">
        <v>21</v>
      </c>
      <c r="AN8" s="147" t="s">
        <v>19</v>
      </c>
      <c r="AO8" s="142" t="s">
        <v>20</v>
      </c>
      <c r="AP8" s="142" t="s">
        <v>21</v>
      </c>
      <c r="AQ8" s="148" t="s">
        <v>19</v>
      </c>
      <c r="AR8" s="142" t="s">
        <v>21</v>
      </c>
      <c r="AS8" s="148" t="s">
        <v>19</v>
      </c>
      <c r="AT8" s="141" t="s">
        <v>20</v>
      </c>
      <c r="AU8" s="141" t="s">
        <v>21</v>
      </c>
      <c r="AV8" s="147" t="s">
        <v>19</v>
      </c>
      <c r="AW8" s="141" t="s">
        <v>21</v>
      </c>
      <c r="AX8" s="147" t="s">
        <v>19</v>
      </c>
      <c r="AY8" s="142" t="s">
        <v>20</v>
      </c>
      <c r="AZ8" s="142" t="s">
        <v>21</v>
      </c>
      <c r="BA8" s="148" t="s">
        <v>19</v>
      </c>
      <c r="BB8" s="530"/>
      <c r="BC8" s="530"/>
    </row>
    <row r="9" spans="1:55" s="99" customFormat="1" x14ac:dyDescent="0.3">
      <c r="A9" s="149">
        <v>1</v>
      </c>
      <c r="B9" s="149">
        <v>2</v>
      </c>
      <c r="C9" s="149">
        <v>3</v>
      </c>
      <c r="D9" s="149">
        <v>4</v>
      </c>
      <c r="E9" s="150">
        <v>5</v>
      </c>
      <c r="F9" s="150">
        <v>6</v>
      </c>
      <c r="G9" s="151">
        <v>7</v>
      </c>
      <c r="H9" s="152">
        <v>8</v>
      </c>
      <c r="I9" s="152">
        <v>9</v>
      </c>
      <c r="J9" s="153">
        <v>10</v>
      </c>
      <c r="K9" s="149">
        <v>11</v>
      </c>
      <c r="L9" s="149">
        <v>12</v>
      </c>
      <c r="M9" s="154">
        <v>13</v>
      </c>
      <c r="N9" s="152">
        <v>14</v>
      </c>
      <c r="O9" s="152">
        <v>15</v>
      </c>
      <c r="P9" s="153">
        <v>16</v>
      </c>
      <c r="Q9" s="149">
        <v>17</v>
      </c>
      <c r="R9" s="149">
        <v>18</v>
      </c>
      <c r="S9" s="154">
        <v>19</v>
      </c>
      <c r="T9" s="152">
        <v>20</v>
      </c>
      <c r="U9" s="152">
        <v>21</v>
      </c>
      <c r="V9" s="153">
        <v>22</v>
      </c>
      <c r="W9" s="149">
        <v>23</v>
      </c>
      <c r="X9" s="149">
        <v>24</v>
      </c>
      <c r="Y9" s="154">
        <v>25</v>
      </c>
      <c r="Z9" s="152">
        <v>26</v>
      </c>
      <c r="AA9" s="152">
        <v>24</v>
      </c>
      <c r="AB9" s="153">
        <v>25</v>
      </c>
      <c r="AC9" s="152">
        <v>27</v>
      </c>
      <c r="AD9" s="153">
        <v>28</v>
      </c>
      <c r="AE9" s="149">
        <v>29</v>
      </c>
      <c r="AF9" s="149">
        <v>30</v>
      </c>
      <c r="AG9" s="154">
        <v>31</v>
      </c>
      <c r="AH9" s="149">
        <v>30</v>
      </c>
      <c r="AI9" s="154">
        <v>31</v>
      </c>
      <c r="AJ9" s="152">
        <v>32</v>
      </c>
      <c r="AK9" s="152">
        <v>33</v>
      </c>
      <c r="AL9" s="153">
        <v>34</v>
      </c>
      <c r="AM9" s="152">
        <v>33</v>
      </c>
      <c r="AN9" s="153">
        <v>34</v>
      </c>
      <c r="AO9" s="149">
        <v>35</v>
      </c>
      <c r="AP9" s="149">
        <v>36</v>
      </c>
      <c r="AQ9" s="154">
        <v>37</v>
      </c>
      <c r="AR9" s="149">
        <v>36</v>
      </c>
      <c r="AS9" s="154">
        <v>37</v>
      </c>
      <c r="AT9" s="152">
        <v>38</v>
      </c>
      <c r="AU9" s="152">
        <v>39</v>
      </c>
      <c r="AV9" s="153">
        <v>40</v>
      </c>
      <c r="AW9" s="152">
        <v>39</v>
      </c>
      <c r="AX9" s="153">
        <v>40</v>
      </c>
      <c r="AY9" s="149">
        <v>41</v>
      </c>
      <c r="AZ9" s="149">
        <v>42</v>
      </c>
      <c r="BA9" s="154">
        <v>43</v>
      </c>
      <c r="BB9" s="143">
        <v>44</v>
      </c>
      <c r="BC9" s="143">
        <v>44</v>
      </c>
    </row>
    <row r="10" spans="1:55" ht="19.95" customHeight="1" x14ac:dyDescent="0.3">
      <c r="A10" s="549" t="s">
        <v>274</v>
      </c>
      <c r="B10" s="549"/>
      <c r="C10" s="549"/>
      <c r="D10" s="181" t="s">
        <v>258</v>
      </c>
      <c r="E10" s="306">
        <f>H10+K10+N10+Q10+T10+W10+Z10+AE10+AJ10+AO10+AT10+AY10</f>
        <v>100757.19600000003</v>
      </c>
      <c r="F10" s="306">
        <f>F11+F12</f>
        <v>83559.709010000006</v>
      </c>
      <c r="G10" s="183">
        <f>SUM(F10/E10*100)</f>
        <v>82.931753092851039</v>
      </c>
      <c r="H10" s="295">
        <f>H11+H12</f>
        <v>0</v>
      </c>
      <c r="I10" s="295">
        <f>I11+I12</f>
        <v>0</v>
      </c>
      <c r="J10" s="295"/>
      <c r="K10" s="296">
        <f>K11+K12</f>
        <v>8562.8000000000011</v>
      </c>
      <c r="L10" s="296">
        <f>L11+L12</f>
        <v>8785.2051200000005</v>
      </c>
      <c r="M10" s="296">
        <f>SUM(L10/K10*100)</f>
        <v>102.59734105666369</v>
      </c>
      <c r="N10" s="295">
        <f>N11+N12</f>
        <v>9372.5026199999993</v>
      </c>
      <c r="O10" s="295">
        <f>O11+O12</f>
        <v>17359.931499999999</v>
      </c>
      <c r="P10" s="295">
        <f>SUM(O10/N10*100)</f>
        <v>185.22194342155331</v>
      </c>
      <c r="Q10" s="296">
        <f>Q11+Q12</f>
        <v>4500.1710200000007</v>
      </c>
      <c r="R10" s="296">
        <f>R11+R12</f>
        <v>4455.4850200000001</v>
      </c>
      <c r="S10" s="296"/>
      <c r="T10" s="295">
        <f>T11+T12</f>
        <v>736.06223</v>
      </c>
      <c r="U10" s="295">
        <f>U11+U12</f>
        <v>893.81800999999996</v>
      </c>
      <c r="V10" s="295"/>
      <c r="W10" s="296">
        <f>W11+W12</f>
        <v>8913.5750000000007</v>
      </c>
      <c r="X10" s="296">
        <f t="shared" ref="X10" si="0">X11+X12</f>
        <v>8967.375</v>
      </c>
      <c r="Y10" s="296"/>
      <c r="Z10" s="295">
        <f>Z11+Z12</f>
        <v>20476.247860000003</v>
      </c>
      <c r="AA10" s="295">
        <f ca="1">AA11+AA12</f>
        <v>1257.4560200000001</v>
      </c>
      <c r="AB10" s="295"/>
      <c r="AC10" s="295">
        <f>AC11+AC12</f>
        <v>19782.41286</v>
      </c>
      <c r="AD10" s="295"/>
      <c r="AE10" s="296">
        <f>AE11+AE12</f>
        <v>171.4</v>
      </c>
      <c r="AF10" s="296">
        <f t="shared" ref="AF10:AH10" ca="1" si="1">AF11+AF12</f>
        <v>1257.4560200000001</v>
      </c>
      <c r="AG10" s="296">
        <f t="shared" ca="1" si="1"/>
        <v>16627.299460000002</v>
      </c>
      <c r="AH10" s="296">
        <f t="shared" si="1"/>
        <v>0</v>
      </c>
      <c r="AI10" s="296"/>
      <c r="AJ10" s="295">
        <f>AJ11+AJ12</f>
        <v>15609.517620000001</v>
      </c>
      <c r="AK10" s="295">
        <f ca="1">AK11+AK12</f>
        <v>1257.4560200000001</v>
      </c>
      <c r="AL10" s="295"/>
      <c r="AM10" s="295">
        <f>AM11+AM12</f>
        <v>15799.328879999999</v>
      </c>
      <c r="AN10" s="295"/>
      <c r="AO10" s="296">
        <f>AO11+AO12</f>
        <v>7948.152</v>
      </c>
      <c r="AP10" s="296">
        <f t="shared" ref="AP10" si="2">AP11+AP12</f>
        <v>0</v>
      </c>
      <c r="AQ10" s="296">
        <f t="shared" ref="AQ10:AR10" si="3">AQ11+AQ12</f>
        <v>0</v>
      </c>
      <c r="AR10" s="296">
        <f t="shared" si="3"/>
        <v>7516.1526199999998</v>
      </c>
      <c r="AS10" s="296"/>
      <c r="AT10" s="295">
        <f>AT11+AT12</f>
        <v>6260.7381000000005</v>
      </c>
      <c r="AU10" s="295">
        <f>AU11+AU12</f>
        <v>0</v>
      </c>
      <c r="AV10" s="295"/>
      <c r="AW10" s="295">
        <f>AW11+AW12</f>
        <v>0</v>
      </c>
      <c r="AX10" s="295"/>
      <c r="AY10" s="296">
        <f>AY11+AY12</f>
        <v>18206.029550000003</v>
      </c>
      <c r="AZ10" s="296">
        <f t="shared" ref="AZ10" si="4">AZ11+AZ12</f>
        <v>0</v>
      </c>
      <c r="BA10" s="308"/>
      <c r="BB10" s="546"/>
      <c r="BC10" s="380"/>
    </row>
    <row r="11" spans="1:55" ht="40.5" customHeight="1" x14ac:dyDescent="0.3">
      <c r="A11" s="549"/>
      <c r="B11" s="549"/>
      <c r="C11" s="549"/>
      <c r="D11" s="188" t="s">
        <v>2</v>
      </c>
      <c r="E11" s="306">
        <f>H11+K11+N11+Q11+T11+W11+Z11+AE11+AJ11+AO11+AT11+AY11</f>
        <v>73608.900000000009</v>
      </c>
      <c r="F11" s="306">
        <f>F99+F148</f>
        <v>60249.448320000003</v>
      </c>
      <c r="G11" s="183">
        <f t="shared" ref="G11:G12" si="5">SUM(F11/E11*100)</f>
        <v>81.850765763379158</v>
      </c>
      <c r="H11" s="295">
        <f>H160</f>
        <v>0</v>
      </c>
      <c r="I11" s="295">
        <f>I160</f>
        <v>0</v>
      </c>
      <c r="J11" s="295"/>
      <c r="K11" s="296">
        <f>K160</f>
        <v>8342.8000000000011</v>
      </c>
      <c r="L11" s="296">
        <f>L28+L37+L55+L103+L128+L132</f>
        <v>5408.2436200000002</v>
      </c>
      <c r="M11" s="296">
        <f t="shared" ref="M11:M12" si="6">SUM(L11/K11*100)</f>
        <v>64.825281919739169</v>
      </c>
      <c r="N11" s="295">
        <f>N160</f>
        <v>4995.2710300000008</v>
      </c>
      <c r="O11" s="295">
        <f>O99+O148</f>
        <v>13091.197410000001</v>
      </c>
      <c r="P11" s="295">
        <f>SUM(O11/N11*100)</f>
        <v>262.07181414939157</v>
      </c>
      <c r="Q11" s="296">
        <f>Q160</f>
        <v>4500.1710200000007</v>
      </c>
      <c r="R11" s="296">
        <f>R28+R37+R55+R103+R128+R132</f>
        <v>4455.4850200000001</v>
      </c>
      <c r="S11" s="296"/>
      <c r="T11" s="295">
        <f>T160</f>
        <v>198.15938</v>
      </c>
      <c r="U11" s="295">
        <f>U99+U148</f>
        <v>34.529379999999996</v>
      </c>
      <c r="V11" s="295"/>
      <c r="W11" s="296">
        <f>W160</f>
        <v>4913.5750000000007</v>
      </c>
      <c r="X11" s="296">
        <f>X28+X37+X55+X103+X128+X132+X61+X115</f>
        <v>4967.375</v>
      </c>
      <c r="Y11" s="296"/>
      <c r="Z11" s="295">
        <f t="shared" ref="Z11" si="7">Z160</f>
        <v>10755.297140000001</v>
      </c>
      <c r="AA11" s="295">
        <f>AA99+AA148</f>
        <v>0</v>
      </c>
      <c r="AB11" s="295">
        <f t="shared" ref="AB11" si="8">AB160</f>
        <v>0</v>
      </c>
      <c r="AC11" s="295">
        <f>AC99+AC148</f>
        <v>14359.941060000001</v>
      </c>
      <c r="AD11" s="295"/>
      <c r="AE11" s="296">
        <f>AE160</f>
        <v>171.4</v>
      </c>
      <c r="AF11" s="296">
        <f>AF99+AF148</f>
        <v>0</v>
      </c>
      <c r="AG11" s="296">
        <f t="shared" ref="AG11" si="9">AG160</f>
        <v>0</v>
      </c>
      <c r="AH11" s="296">
        <f>AH99+AH148</f>
        <v>0</v>
      </c>
      <c r="AI11" s="296"/>
      <c r="AJ11" s="295">
        <f t="shared" ref="AJ11" si="10">AJ160</f>
        <v>11609.441920000001</v>
      </c>
      <c r="AK11" s="295">
        <f>AK99+AK148</f>
        <v>0</v>
      </c>
      <c r="AL11" s="295">
        <f t="shared" ref="AL11" si="11">AL160</f>
        <v>0</v>
      </c>
      <c r="AM11" s="295">
        <f>AM99+AM148</f>
        <v>10624.3</v>
      </c>
      <c r="AN11" s="295"/>
      <c r="AO11" s="296">
        <f>AO160</f>
        <v>7739.8460000000005</v>
      </c>
      <c r="AP11" s="296">
        <f>AP99+AP148</f>
        <v>0</v>
      </c>
      <c r="AQ11" s="296">
        <f t="shared" ref="AQ11" si="12">AQ160</f>
        <v>0</v>
      </c>
      <c r="AR11" s="296">
        <f>AR99+AR148</f>
        <v>7308.3768300000002</v>
      </c>
      <c r="AS11" s="296"/>
      <c r="AT11" s="295">
        <f t="shared" ref="AT11" si="13">AT160</f>
        <v>5564.0499400000008</v>
      </c>
      <c r="AU11" s="295">
        <f>AU99+AU148</f>
        <v>0</v>
      </c>
      <c r="AV11" s="295">
        <f t="shared" ref="AV11" si="14">AV160</f>
        <v>0</v>
      </c>
      <c r="AW11" s="295">
        <f>AW99+AW148</f>
        <v>0</v>
      </c>
      <c r="AX11" s="295"/>
      <c r="AY11" s="296">
        <f>AY160</f>
        <v>14818.888570000001</v>
      </c>
      <c r="AZ11" s="296">
        <f>AZ99+AZ148</f>
        <v>0</v>
      </c>
      <c r="BA11" s="296"/>
      <c r="BB11" s="547"/>
      <c r="BC11" s="512"/>
    </row>
    <row r="12" spans="1:55" ht="33" customHeight="1" x14ac:dyDescent="0.3">
      <c r="A12" s="549"/>
      <c r="B12" s="549"/>
      <c r="C12" s="549"/>
      <c r="D12" s="188" t="s">
        <v>43</v>
      </c>
      <c r="E12" s="306">
        <f>E100+E149+E157</f>
        <v>27148.296000000002</v>
      </c>
      <c r="F12" s="306">
        <f>F100+F149+F157</f>
        <v>23310.260689999999</v>
      </c>
      <c r="G12" s="183">
        <f t="shared" si="5"/>
        <v>85.862702727272449</v>
      </c>
      <c r="H12" s="295">
        <f>H161+H163+H165</f>
        <v>0</v>
      </c>
      <c r="I12" s="295">
        <f>I161+I163+I165</f>
        <v>0</v>
      </c>
      <c r="J12" s="295"/>
      <c r="K12" s="296">
        <f>K161+K163+K165</f>
        <v>220</v>
      </c>
      <c r="L12" s="296">
        <f>L100+L149+L157</f>
        <v>3376.9614999999999</v>
      </c>
      <c r="M12" s="312">
        <f t="shared" si="6"/>
        <v>1534.9824999999998</v>
      </c>
      <c r="N12" s="295">
        <f>N161+N163+N165</f>
        <v>4377.2315899999994</v>
      </c>
      <c r="O12" s="295">
        <f>O100+O149+O157</f>
        <v>4268.7340899999999</v>
      </c>
      <c r="P12" s="295">
        <f>SUM(O12/N12*100)</f>
        <v>97.521321461540495</v>
      </c>
      <c r="Q12" s="296">
        <f>Q161+Q163+Q165</f>
        <v>0</v>
      </c>
      <c r="R12" s="296">
        <f>R100+R149+R157</f>
        <v>0</v>
      </c>
      <c r="S12" s="296"/>
      <c r="T12" s="295">
        <f>T161+T163+T165</f>
        <v>537.90284999999994</v>
      </c>
      <c r="U12" s="295">
        <f>U100+U149+U157</f>
        <v>859.28863000000001</v>
      </c>
      <c r="V12" s="295"/>
      <c r="W12" s="296">
        <f>W161+W163+W165</f>
        <v>4000</v>
      </c>
      <c r="X12" s="296">
        <f>X100+X149+X157</f>
        <v>4000</v>
      </c>
      <c r="Y12" s="296"/>
      <c r="Z12" s="295">
        <f t="shared" ref="Z12" si="15">Z161+Z163+Z165</f>
        <v>9720.9507200000007</v>
      </c>
      <c r="AA12" s="295">
        <f ca="1">AA100+AA149+AA157</f>
        <v>0</v>
      </c>
      <c r="AB12" s="295">
        <f t="shared" ref="AB12" ca="1" si="16">AB161+AB163+AB165</f>
        <v>0</v>
      </c>
      <c r="AC12" s="295">
        <f>AC100+AC149+AC157</f>
        <v>5422.4718000000003</v>
      </c>
      <c r="AD12" s="295"/>
      <c r="AE12" s="296">
        <f>AE161+AE163+AE165</f>
        <v>0</v>
      </c>
      <c r="AF12" s="296">
        <f ca="1">AF100+AF149+AF157</f>
        <v>0</v>
      </c>
      <c r="AG12" s="296">
        <f t="shared" ref="AG12" ca="1" si="17">AG161+AG163+AG165</f>
        <v>0</v>
      </c>
      <c r="AH12" s="296">
        <f>AH100+AH149+AH157</f>
        <v>0</v>
      </c>
      <c r="AI12" s="296"/>
      <c r="AJ12" s="295">
        <f t="shared" ref="AJ12" si="18">AJ161+AJ163+AJ165</f>
        <v>4000.0756999999999</v>
      </c>
      <c r="AK12" s="295">
        <f ca="1">AK100+AK149+AK157</f>
        <v>0</v>
      </c>
      <c r="AL12" s="295">
        <f t="shared" ref="AL12" ca="1" si="19">AL161+AL163+AL165</f>
        <v>0</v>
      </c>
      <c r="AM12" s="295">
        <f>AM100+AM149+AM157</f>
        <v>5175.0288799999998</v>
      </c>
      <c r="AN12" s="295"/>
      <c r="AO12" s="296">
        <f>AO161+AO163+AO165</f>
        <v>208.30600000000001</v>
      </c>
      <c r="AP12" s="296">
        <f>AP100+AP149+AP157</f>
        <v>0</v>
      </c>
      <c r="AQ12" s="296">
        <f t="shared" ref="AQ12" si="20">AQ161+AQ163+AQ165</f>
        <v>0</v>
      </c>
      <c r="AR12" s="296">
        <f>AR100+AR149+AR157</f>
        <v>207.77579000000003</v>
      </c>
      <c r="AS12" s="296"/>
      <c r="AT12" s="295">
        <f t="shared" ref="AT12" si="21">AT161+AT163+AT165</f>
        <v>696.68815999999993</v>
      </c>
      <c r="AU12" s="295">
        <f>AU100+AU149+AU157</f>
        <v>0</v>
      </c>
      <c r="AV12" s="295">
        <f t="shared" ref="AV12" si="22">AV161+AV163+AV165</f>
        <v>0</v>
      </c>
      <c r="AW12" s="295">
        <f>AW100+AW149+AW157</f>
        <v>0</v>
      </c>
      <c r="AX12" s="295"/>
      <c r="AY12" s="296">
        <f>AY161+AY163+AY165</f>
        <v>3387.1409800000006</v>
      </c>
      <c r="AZ12" s="296">
        <f>AZ100+AZ149+AZ157</f>
        <v>0</v>
      </c>
      <c r="BA12" s="296"/>
      <c r="BB12" s="547"/>
      <c r="BC12" s="513"/>
    </row>
    <row r="13" spans="1:55" ht="49.5" hidden="1" customHeight="1" x14ac:dyDescent="0.25">
      <c r="A13" s="549"/>
      <c r="B13" s="549"/>
      <c r="C13" s="549"/>
      <c r="D13" s="191" t="s">
        <v>316</v>
      </c>
      <c r="E13" s="306">
        <f>E150</f>
        <v>1000</v>
      </c>
      <c r="F13" s="306">
        <f>F105</f>
        <v>1000</v>
      </c>
      <c r="G13" s="183">
        <f>F13/E13*100</f>
        <v>100</v>
      </c>
      <c r="H13" s="295">
        <f>H166</f>
        <v>0</v>
      </c>
      <c r="I13" s="295">
        <f>I166</f>
        <v>0</v>
      </c>
      <c r="J13" s="295"/>
      <c r="K13" s="296">
        <f>K166</f>
        <v>0</v>
      </c>
      <c r="L13" s="296">
        <f>L105</f>
        <v>0</v>
      </c>
      <c r="M13" s="296"/>
      <c r="N13" s="295">
        <f>N166</f>
        <v>1000</v>
      </c>
      <c r="O13" s="295">
        <f>O105</f>
        <v>0</v>
      </c>
      <c r="P13" s="295"/>
      <c r="Q13" s="296">
        <f>Q166</f>
        <v>0</v>
      </c>
      <c r="R13" s="296">
        <f>R105</f>
        <v>0</v>
      </c>
      <c r="S13" s="296"/>
      <c r="T13" s="295">
        <f>T166</f>
        <v>0</v>
      </c>
      <c r="U13" s="295">
        <f>U105</f>
        <v>0</v>
      </c>
      <c r="V13" s="295"/>
      <c r="W13" s="296">
        <f>W166</f>
        <v>0</v>
      </c>
      <c r="X13" s="296">
        <f>X105</f>
        <v>0</v>
      </c>
      <c r="Y13" s="296"/>
      <c r="Z13" s="295">
        <f>Z166</f>
        <v>0</v>
      </c>
      <c r="AA13" s="295">
        <f t="shared" ref="AA13:AC13" si="23">AA105</f>
        <v>0</v>
      </c>
      <c r="AB13" s="295">
        <f t="shared" si="23"/>
        <v>0</v>
      </c>
      <c r="AC13" s="295">
        <f t="shared" si="23"/>
        <v>0</v>
      </c>
      <c r="AD13" s="295"/>
      <c r="AE13" s="296">
        <f>AE166</f>
        <v>0</v>
      </c>
      <c r="AF13" s="296">
        <f t="shared" ref="AF13:AH13" si="24">AF105</f>
        <v>0</v>
      </c>
      <c r="AG13" s="296">
        <f t="shared" si="24"/>
        <v>0</v>
      </c>
      <c r="AH13" s="296">
        <f t="shared" si="24"/>
        <v>0</v>
      </c>
      <c r="AI13" s="296"/>
      <c r="AJ13" s="295">
        <f>AJ166</f>
        <v>0</v>
      </c>
      <c r="AK13" s="295">
        <f t="shared" ref="AK13:AM13" si="25">AK105</f>
        <v>0</v>
      </c>
      <c r="AL13" s="295">
        <f t="shared" si="25"/>
        <v>0</v>
      </c>
      <c r="AM13" s="295">
        <f t="shared" si="25"/>
        <v>1000</v>
      </c>
      <c r="AN13" s="295"/>
      <c r="AO13" s="296">
        <f>AO166</f>
        <v>0</v>
      </c>
      <c r="AP13" s="296">
        <f t="shared" ref="AP13:AR13" si="26">AP105</f>
        <v>0</v>
      </c>
      <c r="AQ13" s="296">
        <f t="shared" si="26"/>
        <v>0</v>
      </c>
      <c r="AR13" s="296">
        <f t="shared" si="26"/>
        <v>0</v>
      </c>
      <c r="AS13" s="296"/>
      <c r="AT13" s="295">
        <f>AT166</f>
        <v>0</v>
      </c>
      <c r="AU13" s="295">
        <f t="shared" ref="AU13:AW13" si="27">AU105</f>
        <v>0</v>
      </c>
      <c r="AV13" s="295">
        <f t="shared" si="27"/>
        <v>0</v>
      </c>
      <c r="AW13" s="295">
        <f t="shared" si="27"/>
        <v>0</v>
      </c>
      <c r="AX13" s="295"/>
      <c r="AY13" s="296">
        <f>AY166</f>
        <v>0</v>
      </c>
      <c r="AZ13" s="296">
        <f>AZ105</f>
        <v>0</v>
      </c>
      <c r="BA13" s="296"/>
      <c r="BB13" s="547"/>
      <c r="BC13" s="513"/>
    </row>
    <row r="14" spans="1:55" ht="17.25" hidden="1" customHeight="1" x14ac:dyDescent="0.3">
      <c r="A14" s="532" t="s">
        <v>273</v>
      </c>
      <c r="B14" s="533"/>
      <c r="C14" s="534"/>
      <c r="D14" s="144" t="s">
        <v>41</v>
      </c>
      <c r="E14" s="192"/>
      <c r="F14" s="193"/>
      <c r="G14" s="194"/>
      <c r="H14" s="195"/>
      <c r="I14" s="196"/>
      <c r="J14" s="197"/>
      <c r="K14" s="198"/>
      <c r="L14" s="199"/>
      <c r="M14" s="187"/>
      <c r="N14" s="196"/>
      <c r="O14" s="196"/>
      <c r="P14" s="197"/>
      <c r="Q14" s="198"/>
      <c r="R14" s="198"/>
      <c r="S14" s="187"/>
      <c r="T14" s="196"/>
      <c r="U14" s="196"/>
      <c r="V14" s="197"/>
      <c r="W14" s="198"/>
      <c r="X14" s="198"/>
      <c r="Y14" s="187"/>
      <c r="Z14" s="196"/>
      <c r="AA14" s="200"/>
      <c r="AB14" s="201"/>
      <c r="AC14" s="202"/>
      <c r="AD14" s="197"/>
      <c r="AE14" s="199"/>
      <c r="AF14" s="203"/>
      <c r="AG14" s="204"/>
      <c r="AH14" s="187"/>
      <c r="AI14" s="187"/>
      <c r="AJ14" s="205"/>
      <c r="AK14" s="200"/>
      <c r="AL14" s="201"/>
      <c r="AM14" s="197"/>
      <c r="AN14" s="197"/>
      <c r="AO14" s="206"/>
      <c r="AP14" s="203"/>
      <c r="AQ14" s="207"/>
      <c r="AR14" s="187"/>
      <c r="AS14" s="187"/>
      <c r="AT14" s="208"/>
      <c r="AU14" s="209"/>
      <c r="AV14" s="210"/>
      <c r="AW14" s="197"/>
      <c r="AX14" s="197"/>
      <c r="AY14" s="199"/>
      <c r="AZ14" s="187"/>
      <c r="BA14" s="187"/>
      <c r="BB14" s="548"/>
      <c r="BC14" s="513"/>
    </row>
    <row r="15" spans="1:55" ht="31.2" hidden="1" customHeight="1" x14ac:dyDescent="0.3">
      <c r="A15" s="535"/>
      <c r="B15" s="536"/>
      <c r="C15" s="537"/>
      <c r="D15" s="211" t="s">
        <v>2</v>
      </c>
      <c r="E15" s="212"/>
      <c r="F15" s="213"/>
      <c r="G15" s="214"/>
      <c r="H15" s="215"/>
      <c r="I15" s="216"/>
      <c r="J15" s="217"/>
      <c r="K15" s="218"/>
      <c r="L15" s="219"/>
      <c r="M15" s="220"/>
      <c r="N15" s="216"/>
      <c r="O15" s="216"/>
      <c r="P15" s="217"/>
      <c r="Q15" s="218"/>
      <c r="R15" s="218"/>
      <c r="S15" s="220"/>
      <c r="T15" s="216"/>
      <c r="U15" s="216"/>
      <c r="V15" s="217"/>
      <c r="W15" s="218"/>
      <c r="X15" s="218"/>
      <c r="Y15" s="220"/>
      <c r="Z15" s="216"/>
      <c r="AA15" s="221"/>
      <c r="AB15" s="222"/>
      <c r="AC15" s="223"/>
      <c r="AD15" s="217"/>
      <c r="AE15" s="219"/>
      <c r="AF15" s="224"/>
      <c r="AG15" s="225"/>
      <c r="AH15" s="220"/>
      <c r="AI15" s="220"/>
      <c r="AJ15" s="226"/>
      <c r="AK15" s="221"/>
      <c r="AL15" s="222"/>
      <c r="AM15" s="217"/>
      <c r="AN15" s="217"/>
      <c r="AO15" s="227"/>
      <c r="AP15" s="224"/>
      <c r="AQ15" s="228"/>
      <c r="AR15" s="220"/>
      <c r="AS15" s="220"/>
      <c r="AT15" s="229"/>
      <c r="AU15" s="221"/>
      <c r="AV15" s="230"/>
      <c r="AW15" s="217"/>
      <c r="AX15" s="217"/>
      <c r="AY15" s="224"/>
      <c r="AZ15" s="220"/>
      <c r="BA15" s="220"/>
      <c r="BB15" s="548"/>
      <c r="BC15" s="513"/>
    </row>
    <row r="16" spans="1:55" ht="34.5" hidden="1" customHeight="1" x14ac:dyDescent="0.3">
      <c r="A16" s="535"/>
      <c r="B16" s="536"/>
      <c r="C16" s="537"/>
      <c r="D16" s="231" t="s">
        <v>43</v>
      </c>
      <c r="E16" s="212"/>
      <c r="F16" s="213"/>
      <c r="G16" s="214"/>
      <c r="H16" s="232"/>
      <c r="I16" s="233"/>
      <c r="J16" s="234"/>
      <c r="K16" s="235"/>
      <c r="L16" s="236"/>
      <c r="M16" s="237"/>
      <c r="N16" s="233"/>
      <c r="O16" s="233"/>
      <c r="P16" s="234"/>
      <c r="Q16" s="235"/>
      <c r="R16" s="235"/>
      <c r="S16" s="237"/>
      <c r="T16" s="233"/>
      <c r="U16" s="233"/>
      <c r="V16" s="234"/>
      <c r="W16" s="235"/>
      <c r="X16" s="235"/>
      <c r="Y16" s="237"/>
      <c r="Z16" s="233"/>
      <c r="AA16" s="238"/>
      <c r="AB16" s="239"/>
      <c r="AC16" s="240"/>
      <c r="AD16" s="234"/>
      <c r="AE16" s="236"/>
      <c r="AF16" s="241"/>
      <c r="AG16" s="242"/>
      <c r="AH16" s="237"/>
      <c r="AI16" s="237"/>
      <c r="AJ16" s="243"/>
      <c r="AK16" s="238"/>
      <c r="AL16" s="239"/>
      <c r="AM16" s="234"/>
      <c r="AN16" s="234"/>
      <c r="AO16" s="244"/>
      <c r="AP16" s="241"/>
      <c r="AQ16" s="245"/>
      <c r="AR16" s="237"/>
      <c r="AS16" s="237"/>
      <c r="AT16" s="246"/>
      <c r="AU16" s="247"/>
      <c r="AV16" s="248"/>
      <c r="AW16" s="234"/>
      <c r="AX16" s="234"/>
      <c r="AY16" s="241"/>
      <c r="AZ16" s="237"/>
      <c r="BA16" s="237"/>
      <c r="BB16" s="548"/>
      <c r="BC16" s="514"/>
    </row>
    <row r="17" spans="1:55" s="124" customFormat="1" ht="42" hidden="1" customHeight="1" x14ac:dyDescent="0.25">
      <c r="A17" s="538"/>
      <c r="B17" s="539"/>
      <c r="C17" s="540"/>
      <c r="D17" s="249" t="s">
        <v>266</v>
      </c>
      <c r="E17" s="183"/>
      <c r="F17" s="183"/>
      <c r="G17" s="250"/>
      <c r="H17" s="251"/>
      <c r="I17" s="185"/>
      <c r="J17" s="190"/>
      <c r="K17" s="186"/>
      <c r="L17" s="252"/>
      <c r="M17" s="189"/>
      <c r="N17" s="185"/>
      <c r="O17" s="185"/>
      <c r="P17" s="190"/>
      <c r="Q17" s="186"/>
      <c r="R17" s="186"/>
      <c r="S17" s="189"/>
      <c r="T17" s="185"/>
      <c r="U17" s="185"/>
      <c r="V17" s="190"/>
      <c r="W17" s="186"/>
      <c r="X17" s="186"/>
      <c r="Y17" s="189"/>
      <c r="Z17" s="185"/>
      <c r="AA17" s="253"/>
      <c r="AB17" s="254"/>
      <c r="AC17" s="255"/>
      <c r="AD17" s="190"/>
      <c r="AE17" s="252"/>
      <c r="AF17" s="256"/>
      <c r="AG17" s="257"/>
      <c r="AH17" s="189"/>
      <c r="AI17" s="189"/>
      <c r="AJ17" s="258"/>
      <c r="AK17" s="253"/>
      <c r="AL17" s="254"/>
      <c r="AM17" s="190"/>
      <c r="AN17" s="190"/>
      <c r="AO17" s="259"/>
      <c r="AP17" s="256"/>
      <c r="AQ17" s="260"/>
      <c r="AR17" s="189"/>
      <c r="AS17" s="189"/>
      <c r="AT17" s="261"/>
      <c r="AU17" s="262"/>
      <c r="AV17" s="263"/>
      <c r="AW17" s="190"/>
      <c r="AX17" s="190"/>
      <c r="AY17" s="256"/>
      <c r="AZ17" s="189"/>
      <c r="BA17" s="189"/>
      <c r="BB17" s="548"/>
      <c r="BC17" s="515"/>
    </row>
    <row r="18" spans="1:55" ht="27.45" hidden="1" customHeight="1" x14ac:dyDescent="0.3">
      <c r="A18" s="532" t="s">
        <v>271</v>
      </c>
      <c r="B18" s="552"/>
      <c r="C18" s="553"/>
      <c r="D18" s="144" t="s">
        <v>41</v>
      </c>
      <c r="E18" s="192"/>
      <c r="F18" s="193"/>
      <c r="G18" s="194"/>
      <c r="H18" s="195" t="s">
        <v>272</v>
      </c>
      <c r="I18" s="196" t="s">
        <v>272</v>
      </c>
      <c r="J18" s="195" t="s">
        <v>272</v>
      </c>
      <c r="K18" s="198" t="s">
        <v>272</v>
      </c>
      <c r="L18" s="264" t="s">
        <v>272</v>
      </c>
      <c r="M18" s="198" t="s">
        <v>272</v>
      </c>
      <c r="N18" s="195" t="s">
        <v>272</v>
      </c>
      <c r="O18" s="196" t="s">
        <v>272</v>
      </c>
      <c r="P18" s="195" t="s">
        <v>272</v>
      </c>
      <c r="Q18" s="198" t="s">
        <v>272</v>
      </c>
      <c r="R18" s="264" t="s">
        <v>272</v>
      </c>
      <c r="S18" s="198" t="s">
        <v>272</v>
      </c>
      <c r="T18" s="195" t="s">
        <v>272</v>
      </c>
      <c r="U18" s="196" t="s">
        <v>272</v>
      </c>
      <c r="V18" s="195" t="s">
        <v>272</v>
      </c>
      <c r="W18" s="198" t="s">
        <v>272</v>
      </c>
      <c r="X18" s="264" t="s">
        <v>272</v>
      </c>
      <c r="Y18" s="198" t="s">
        <v>272</v>
      </c>
      <c r="Z18" s="195" t="s">
        <v>272</v>
      </c>
      <c r="AA18" s="196" t="s">
        <v>272</v>
      </c>
      <c r="AB18" s="195" t="s">
        <v>272</v>
      </c>
      <c r="AC18" s="196" t="s">
        <v>272</v>
      </c>
      <c r="AD18" s="195" t="s">
        <v>272</v>
      </c>
      <c r="AE18" s="198" t="s">
        <v>272</v>
      </c>
      <c r="AF18" s="264" t="s">
        <v>272</v>
      </c>
      <c r="AG18" s="198" t="s">
        <v>272</v>
      </c>
      <c r="AH18" s="264" t="s">
        <v>272</v>
      </c>
      <c r="AI18" s="198" t="s">
        <v>272</v>
      </c>
      <c r="AJ18" s="195" t="s">
        <v>272</v>
      </c>
      <c r="AK18" s="196" t="s">
        <v>272</v>
      </c>
      <c r="AL18" s="195" t="s">
        <v>272</v>
      </c>
      <c r="AM18" s="196" t="s">
        <v>272</v>
      </c>
      <c r="AN18" s="195" t="s">
        <v>272</v>
      </c>
      <c r="AO18" s="198" t="s">
        <v>272</v>
      </c>
      <c r="AP18" s="264" t="s">
        <v>272</v>
      </c>
      <c r="AQ18" s="198" t="s">
        <v>272</v>
      </c>
      <c r="AR18" s="264" t="s">
        <v>272</v>
      </c>
      <c r="AS18" s="198" t="s">
        <v>272</v>
      </c>
      <c r="AT18" s="195" t="s">
        <v>272</v>
      </c>
      <c r="AU18" s="196" t="s">
        <v>272</v>
      </c>
      <c r="AV18" s="195" t="s">
        <v>272</v>
      </c>
      <c r="AW18" s="196" t="s">
        <v>272</v>
      </c>
      <c r="AX18" s="195" t="s">
        <v>272</v>
      </c>
      <c r="AY18" s="198" t="s">
        <v>272</v>
      </c>
      <c r="AZ18" s="264" t="s">
        <v>272</v>
      </c>
      <c r="BA18" s="198" t="s">
        <v>272</v>
      </c>
      <c r="BB18" s="265"/>
      <c r="BC18" s="515"/>
    </row>
    <row r="19" spans="1:55" ht="37.200000000000003" hidden="1" customHeight="1" x14ac:dyDescent="0.3">
      <c r="A19" s="554"/>
      <c r="B19" s="555"/>
      <c r="C19" s="556"/>
      <c r="D19" s="211" t="s">
        <v>2</v>
      </c>
      <c r="E19" s="212"/>
      <c r="F19" s="213"/>
      <c r="G19" s="214"/>
      <c r="H19" s="195" t="s">
        <v>272</v>
      </c>
      <c r="I19" s="196" t="s">
        <v>272</v>
      </c>
      <c r="J19" s="195" t="s">
        <v>272</v>
      </c>
      <c r="K19" s="198" t="s">
        <v>272</v>
      </c>
      <c r="L19" s="264" t="s">
        <v>272</v>
      </c>
      <c r="M19" s="198" t="s">
        <v>272</v>
      </c>
      <c r="N19" s="195" t="s">
        <v>272</v>
      </c>
      <c r="O19" s="196" t="s">
        <v>272</v>
      </c>
      <c r="P19" s="195" t="s">
        <v>272</v>
      </c>
      <c r="Q19" s="198" t="s">
        <v>272</v>
      </c>
      <c r="R19" s="264" t="s">
        <v>272</v>
      </c>
      <c r="S19" s="198" t="s">
        <v>272</v>
      </c>
      <c r="T19" s="195" t="s">
        <v>272</v>
      </c>
      <c r="U19" s="196" t="s">
        <v>272</v>
      </c>
      <c r="V19" s="195" t="s">
        <v>272</v>
      </c>
      <c r="W19" s="198" t="s">
        <v>272</v>
      </c>
      <c r="X19" s="264" t="s">
        <v>272</v>
      </c>
      <c r="Y19" s="198" t="s">
        <v>272</v>
      </c>
      <c r="Z19" s="195" t="s">
        <v>272</v>
      </c>
      <c r="AA19" s="196" t="s">
        <v>272</v>
      </c>
      <c r="AB19" s="195" t="s">
        <v>272</v>
      </c>
      <c r="AC19" s="196" t="s">
        <v>272</v>
      </c>
      <c r="AD19" s="195" t="s">
        <v>272</v>
      </c>
      <c r="AE19" s="198" t="s">
        <v>272</v>
      </c>
      <c r="AF19" s="264" t="s">
        <v>272</v>
      </c>
      <c r="AG19" s="198" t="s">
        <v>272</v>
      </c>
      <c r="AH19" s="264" t="s">
        <v>272</v>
      </c>
      <c r="AI19" s="198" t="s">
        <v>272</v>
      </c>
      <c r="AJ19" s="195" t="s">
        <v>272</v>
      </c>
      <c r="AK19" s="196" t="s">
        <v>272</v>
      </c>
      <c r="AL19" s="195" t="s">
        <v>272</v>
      </c>
      <c r="AM19" s="196" t="s">
        <v>272</v>
      </c>
      <c r="AN19" s="195" t="s">
        <v>272</v>
      </c>
      <c r="AO19" s="198" t="s">
        <v>272</v>
      </c>
      <c r="AP19" s="264" t="s">
        <v>272</v>
      </c>
      <c r="AQ19" s="198" t="s">
        <v>272</v>
      </c>
      <c r="AR19" s="264" t="s">
        <v>272</v>
      </c>
      <c r="AS19" s="198" t="s">
        <v>272</v>
      </c>
      <c r="AT19" s="195" t="s">
        <v>272</v>
      </c>
      <c r="AU19" s="196" t="s">
        <v>272</v>
      </c>
      <c r="AV19" s="195" t="s">
        <v>272</v>
      </c>
      <c r="AW19" s="196" t="s">
        <v>272</v>
      </c>
      <c r="AX19" s="195" t="s">
        <v>272</v>
      </c>
      <c r="AY19" s="198" t="s">
        <v>272</v>
      </c>
      <c r="AZ19" s="264" t="s">
        <v>272</v>
      </c>
      <c r="BA19" s="198" t="s">
        <v>272</v>
      </c>
      <c r="BB19" s="265"/>
      <c r="BC19" s="515"/>
    </row>
    <row r="20" spans="1:55" ht="36" hidden="1" customHeight="1" x14ac:dyDescent="0.3">
      <c r="A20" s="554"/>
      <c r="B20" s="555"/>
      <c r="C20" s="556"/>
      <c r="D20" s="231" t="s">
        <v>43</v>
      </c>
      <c r="E20" s="212"/>
      <c r="F20" s="213"/>
      <c r="G20" s="214"/>
      <c r="H20" s="195" t="s">
        <v>272</v>
      </c>
      <c r="I20" s="196" t="s">
        <v>272</v>
      </c>
      <c r="J20" s="195" t="s">
        <v>272</v>
      </c>
      <c r="K20" s="198" t="s">
        <v>272</v>
      </c>
      <c r="L20" s="264" t="s">
        <v>272</v>
      </c>
      <c r="M20" s="198" t="s">
        <v>272</v>
      </c>
      <c r="N20" s="195" t="s">
        <v>272</v>
      </c>
      <c r="O20" s="196" t="s">
        <v>272</v>
      </c>
      <c r="P20" s="195" t="s">
        <v>272</v>
      </c>
      <c r="Q20" s="198" t="s">
        <v>272</v>
      </c>
      <c r="R20" s="264" t="s">
        <v>272</v>
      </c>
      <c r="S20" s="198" t="s">
        <v>272</v>
      </c>
      <c r="T20" s="195" t="s">
        <v>272</v>
      </c>
      <c r="U20" s="196" t="s">
        <v>272</v>
      </c>
      <c r="V20" s="195" t="s">
        <v>272</v>
      </c>
      <c r="W20" s="198" t="s">
        <v>272</v>
      </c>
      <c r="X20" s="264" t="s">
        <v>272</v>
      </c>
      <c r="Y20" s="198" t="s">
        <v>272</v>
      </c>
      <c r="Z20" s="195" t="s">
        <v>272</v>
      </c>
      <c r="AA20" s="196" t="s">
        <v>272</v>
      </c>
      <c r="AB20" s="195" t="s">
        <v>272</v>
      </c>
      <c r="AC20" s="196" t="s">
        <v>272</v>
      </c>
      <c r="AD20" s="195" t="s">
        <v>272</v>
      </c>
      <c r="AE20" s="198" t="s">
        <v>272</v>
      </c>
      <c r="AF20" s="264" t="s">
        <v>272</v>
      </c>
      <c r="AG20" s="198" t="s">
        <v>272</v>
      </c>
      <c r="AH20" s="264" t="s">
        <v>272</v>
      </c>
      <c r="AI20" s="198" t="s">
        <v>272</v>
      </c>
      <c r="AJ20" s="195" t="s">
        <v>272</v>
      </c>
      <c r="AK20" s="196" t="s">
        <v>272</v>
      </c>
      <c r="AL20" s="195" t="s">
        <v>272</v>
      </c>
      <c r="AM20" s="196" t="s">
        <v>272</v>
      </c>
      <c r="AN20" s="195" t="s">
        <v>272</v>
      </c>
      <c r="AO20" s="198" t="s">
        <v>272</v>
      </c>
      <c r="AP20" s="264" t="s">
        <v>272</v>
      </c>
      <c r="AQ20" s="198" t="s">
        <v>272</v>
      </c>
      <c r="AR20" s="264" t="s">
        <v>272</v>
      </c>
      <c r="AS20" s="198" t="s">
        <v>272</v>
      </c>
      <c r="AT20" s="195" t="s">
        <v>272</v>
      </c>
      <c r="AU20" s="196" t="s">
        <v>272</v>
      </c>
      <c r="AV20" s="195" t="s">
        <v>272</v>
      </c>
      <c r="AW20" s="196" t="s">
        <v>272</v>
      </c>
      <c r="AX20" s="195" t="s">
        <v>272</v>
      </c>
      <c r="AY20" s="198" t="s">
        <v>272</v>
      </c>
      <c r="AZ20" s="264" t="s">
        <v>272</v>
      </c>
      <c r="BA20" s="198" t="s">
        <v>272</v>
      </c>
      <c r="BB20" s="265"/>
      <c r="BC20" s="515"/>
    </row>
    <row r="21" spans="1:55" ht="41.7" hidden="1" customHeight="1" x14ac:dyDescent="0.25">
      <c r="A21" s="557"/>
      <c r="B21" s="558"/>
      <c r="C21" s="559"/>
      <c r="D21" s="249" t="s">
        <v>266</v>
      </c>
      <c r="E21" s="183"/>
      <c r="F21" s="183"/>
      <c r="G21" s="250"/>
      <c r="H21" s="195" t="s">
        <v>272</v>
      </c>
      <c r="I21" s="196" t="s">
        <v>272</v>
      </c>
      <c r="J21" s="195" t="s">
        <v>272</v>
      </c>
      <c r="K21" s="198" t="s">
        <v>272</v>
      </c>
      <c r="L21" s="264" t="s">
        <v>272</v>
      </c>
      <c r="M21" s="198" t="s">
        <v>272</v>
      </c>
      <c r="N21" s="195" t="s">
        <v>272</v>
      </c>
      <c r="O21" s="196" t="s">
        <v>272</v>
      </c>
      <c r="P21" s="195" t="s">
        <v>272</v>
      </c>
      <c r="Q21" s="198" t="s">
        <v>272</v>
      </c>
      <c r="R21" s="264" t="s">
        <v>272</v>
      </c>
      <c r="S21" s="198" t="s">
        <v>272</v>
      </c>
      <c r="T21" s="195" t="s">
        <v>272</v>
      </c>
      <c r="U21" s="196" t="s">
        <v>272</v>
      </c>
      <c r="V21" s="195" t="s">
        <v>272</v>
      </c>
      <c r="W21" s="198" t="s">
        <v>272</v>
      </c>
      <c r="X21" s="264" t="s">
        <v>272</v>
      </c>
      <c r="Y21" s="198" t="s">
        <v>272</v>
      </c>
      <c r="Z21" s="195" t="s">
        <v>272</v>
      </c>
      <c r="AA21" s="196" t="s">
        <v>272</v>
      </c>
      <c r="AB21" s="195" t="s">
        <v>272</v>
      </c>
      <c r="AC21" s="196" t="s">
        <v>272</v>
      </c>
      <c r="AD21" s="195" t="s">
        <v>272</v>
      </c>
      <c r="AE21" s="198" t="s">
        <v>272</v>
      </c>
      <c r="AF21" s="264" t="s">
        <v>272</v>
      </c>
      <c r="AG21" s="198" t="s">
        <v>272</v>
      </c>
      <c r="AH21" s="264" t="s">
        <v>272</v>
      </c>
      <c r="AI21" s="198" t="s">
        <v>272</v>
      </c>
      <c r="AJ21" s="195" t="s">
        <v>272</v>
      </c>
      <c r="AK21" s="196" t="s">
        <v>272</v>
      </c>
      <c r="AL21" s="195" t="s">
        <v>272</v>
      </c>
      <c r="AM21" s="196" t="s">
        <v>272</v>
      </c>
      <c r="AN21" s="195" t="s">
        <v>272</v>
      </c>
      <c r="AO21" s="198" t="s">
        <v>272</v>
      </c>
      <c r="AP21" s="264" t="s">
        <v>272</v>
      </c>
      <c r="AQ21" s="198" t="s">
        <v>272</v>
      </c>
      <c r="AR21" s="264" t="s">
        <v>272</v>
      </c>
      <c r="AS21" s="198" t="s">
        <v>272</v>
      </c>
      <c r="AT21" s="195" t="s">
        <v>272</v>
      </c>
      <c r="AU21" s="196" t="s">
        <v>272</v>
      </c>
      <c r="AV21" s="195" t="s">
        <v>272</v>
      </c>
      <c r="AW21" s="196" t="s">
        <v>272</v>
      </c>
      <c r="AX21" s="195" t="s">
        <v>272</v>
      </c>
      <c r="AY21" s="198" t="s">
        <v>272</v>
      </c>
      <c r="AZ21" s="264" t="s">
        <v>272</v>
      </c>
      <c r="BA21" s="198" t="s">
        <v>272</v>
      </c>
      <c r="BB21" s="265"/>
      <c r="BC21" s="515"/>
    </row>
    <row r="22" spans="1:55" ht="30" hidden="1" customHeight="1" x14ac:dyDescent="0.3">
      <c r="A22" s="532" t="s">
        <v>271</v>
      </c>
      <c r="B22" s="552"/>
      <c r="C22" s="553"/>
      <c r="D22" s="144" t="s">
        <v>41</v>
      </c>
      <c r="E22" s="192"/>
      <c r="F22" s="193"/>
      <c r="G22" s="194"/>
      <c r="H22" s="195" t="s">
        <v>272</v>
      </c>
      <c r="I22" s="196" t="s">
        <v>272</v>
      </c>
      <c r="J22" s="195" t="s">
        <v>272</v>
      </c>
      <c r="K22" s="198" t="s">
        <v>272</v>
      </c>
      <c r="L22" s="264" t="s">
        <v>272</v>
      </c>
      <c r="M22" s="198" t="s">
        <v>272</v>
      </c>
      <c r="N22" s="195" t="s">
        <v>272</v>
      </c>
      <c r="O22" s="196" t="s">
        <v>272</v>
      </c>
      <c r="P22" s="195" t="s">
        <v>272</v>
      </c>
      <c r="Q22" s="198" t="s">
        <v>272</v>
      </c>
      <c r="R22" s="264" t="s">
        <v>272</v>
      </c>
      <c r="S22" s="198" t="s">
        <v>272</v>
      </c>
      <c r="T22" s="195" t="s">
        <v>272</v>
      </c>
      <c r="U22" s="196" t="s">
        <v>272</v>
      </c>
      <c r="V22" s="195" t="s">
        <v>272</v>
      </c>
      <c r="W22" s="198" t="s">
        <v>272</v>
      </c>
      <c r="X22" s="264" t="s">
        <v>272</v>
      </c>
      <c r="Y22" s="198" t="s">
        <v>272</v>
      </c>
      <c r="Z22" s="195" t="s">
        <v>272</v>
      </c>
      <c r="AA22" s="196" t="s">
        <v>272</v>
      </c>
      <c r="AB22" s="195" t="s">
        <v>272</v>
      </c>
      <c r="AC22" s="196" t="s">
        <v>272</v>
      </c>
      <c r="AD22" s="195" t="s">
        <v>272</v>
      </c>
      <c r="AE22" s="198" t="s">
        <v>272</v>
      </c>
      <c r="AF22" s="264" t="s">
        <v>272</v>
      </c>
      <c r="AG22" s="198" t="s">
        <v>272</v>
      </c>
      <c r="AH22" s="264" t="s">
        <v>272</v>
      </c>
      <c r="AI22" s="198" t="s">
        <v>272</v>
      </c>
      <c r="AJ22" s="195" t="s">
        <v>272</v>
      </c>
      <c r="AK22" s="196" t="s">
        <v>272</v>
      </c>
      <c r="AL22" s="195" t="s">
        <v>272</v>
      </c>
      <c r="AM22" s="196" t="s">
        <v>272</v>
      </c>
      <c r="AN22" s="195" t="s">
        <v>272</v>
      </c>
      <c r="AO22" s="198" t="s">
        <v>272</v>
      </c>
      <c r="AP22" s="264" t="s">
        <v>272</v>
      </c>
      <c r="AQ22" s="198" t="s">
        <v>272</v>
      </c>
      <c r="AR22" s="264" t="s">
        <v>272</v>
      </c>
      <c r="AS22" s="198" t="s">
        <v>272</v>
      </c>
      <c r="AT22" s="195" t="s">
        <v>272</v>
      </c>
      <c r="AU22" s="196" t="s">
        <v>272</v>
      </c>
      <c r="AV22" s="195" t="s">
        <v>272</v>
      </c>
      <c r="AW22" s="196" t="s">
        <v>272</v>
      </c>
      <c r="AX22" s="195" t="s">
        <v>272</v>
      </c>
      <c r="AY22" s="198" t="s">
        <v>272</v>
      </c>
      <c r="AZ22" s="264" t="s">
        <v>272</v>
      </c>
      <c r="BA22" s="198" t="s">
        <v>272</v>
      </c>
      <c r="BB22" s="265"/>
      <c r="BC22" s="515"/>
    </row>
    <row r="23" spans="1:55" ht="37.200000000000003" hidden="1" customHeight="1" x14ac:dyDescent="0.3">
      <c r="A23" s="554"/>
      <c r="B23" s="555"/>
      <c r="C23" s="556"/>
      <c r="D23" s="211" t="s">
        <v>2</v>
      </c>
      <c r="E23" s="212"/>
      <c r="F23" s="213"/>
      <c r="G23" s="214"/>
      <c r="H23" s="195" t="s">
        <v>272</v>
      </c>
      <c r="I23" s="196" t="s">
        <v>272</v>
      </c>
      <c r="J23" s="195" t="s">
        <v>272</v>
      </c>
      <c r="K23" s="198" t="s">
        <v>272</v>
      </c>
      <c r="L23" s="264" t="s">
        <v>272</v>
      </c>
      <c r="M23" s="198" t="s">
        <v>272</v>
      </c>
      <c r="N23" s="195" t="s">
        <v>272</v>
      </c>
      <c r="O23" s="196" t="s">
        <v>272</v>
      </c>
      <c r="P23" s="195" t="s">
        <v>272</v>
      </c>
      <c r="Q23" s="198" t="s">
        <v>272</v>
      </c>
      <c r="R23" s="264" t="s">
        <v>272</v>
      </c>
      <c r="S23" s="198" t="s">
        <v>272</v>
      </c>
      <c r="T23" s="195" t="s">
        <v>272</v>
      </c>
      <c r="U23" s="196" t="s">
        <v>272</v>
      </c>
      <c r="V23" s="195" t="s">
        <v>272</v>
      </c>
      <c r="W23" s="198" t="s">
        <v>272</v>
      </c>
      <c r="X23" s="264" t="s">
        <v>272</v>
      </c>
      <c r="Y23" s="198" t="s">
        <v>272</v>
      </c>
      <c r="Z23" s="195" t="s">
        <v>272</v>
      </c>
      <c r="AA23" s="196" t="s">
        <v>272</v>
      </c>
      <c r="AB23" s="195" t="s">
        <v>272</v>
      </c>
      <c r="AC23" s="196" t="s">
        <v>272</v>
      </c>
      <c r="AD23" s="195" t="s">
        <v>272</v>
      </c>
      <c r="AE23" s="198" t="s">
        <v>272</v>
      </c>
      <c r="AF23" s="264" t="s">
        <v>272</v>
      </c>
      <c r="AG23" s="198" t="s">
        <v>272</v>
      </c>
      <c r="AH23" s="264" t="s">
        <v>272</v>
      </c>
      <c r="AI23" s="198" t="s">
        <v>272</v>
      </c>
      <c r="AJ23" s="195" t="s">
        <v>272</v>
      </c>
      <c r="AK23" s="196" t="s">
        <v>272</v>
      </c>
      <c r="AL23" s="195" t="s">
        <v>272</v>
      </c>
      <c r="AM23" s="196" t="s">
        <v>272</v>
      </c>
      <c r="AN23" s="195" t="s">
        <v>272</v>
      </c>
      <c r="AO23" s="198" t="s">
        <v>272</v>
      </c>
      <c r="AP23" s="264" t="s">
        <v>272</v>
      </c>
      <c r="AQ23" s="198" t="s">
        <v>272</v>
      </c>
      <c r="AR23" s="264" t="s">
        <v>272</v>
      </c>
      <c r="AS23" s="198" t="s">
        <v>272</v>
      </c>
      <c r="AT23" s="195" t="s">
        <v>272</v>
      </c>
      <c r="AU23" s="196" t="s">
        <v>272</v>
      </c>
      <c r="AV23" s="195" t="s">
        <v>272</v>
      </c>
      <c r="AW23" s="196" t="s">
        <v>272</v>
      </c>
      <c r="AX23" s="195" t="s">
        <v>272</v>
      </c>
      <c r="AY23" s="198" t="s">
        <v>272</v>
      </c>
      <c r="AZ23" s="264" t="s">
        <v>272</v>
      </c>
      <c r="BA23" s="198" t="s">
        <v>272</v>
      </c>
      <c r="BB23" s="265"/>
      <c r="BC23" s="515"/>
    </row>
    <row r="24" spans="1:55" ht="29.25" hidden="1" customHeight="1" x14ac:dyDescent="0.3">
      <c r="A24" s="554"/>
      <c r="B24" s="555"/>
      <c r="C24" s="556"/>
      <c r="D24" s="231" t="s">
        <v>43</v>
      </c>
      <c r="E24" s="212"/>
      <c r="F24" s="213"/>
      <c r="G24" s="214"/>
      <c r="H24" s="195" t="s">
        <v>272</v>
      </c>
      <c r="I24" s="196" t="s">
        <v>272</v>
      </c>
      <c r="J24" s="195" t="s">
        <v>272</v>
      </c>
      <c r="K24" s="198" t="s">
        <v>272</v>
      </c>
      <c r="L24" s="264" t="s">
        <v>272</v>
      </c>
      <c r="M24" s="198" t="s">
        <v>272</v>
      </c>
      <c r="N24" s="195" t="s">
        <v>272</v>
      </c>
      <c r="O24" s="196" t="s">
        <v>272</v>
      </c>
      <c r="P24" s="195" t="s">
        <v>272</v>
      </c>
      <c r="Q24" s="198" t="s">
        <v>272</v>
      </c>
      <c r="R24" s="264" t="s">
        <v>272</v>
      </c>
      <c r="S24" s="198" t="s">
        <v>272</v>
      </c>
      <c r="T24" s="195" t="s">
        <v>272</v>
      </c>
      <c r="U24" s="196" t="s">
        <v>272</v>
      </c>
      <c r="V24" s="195" t="s">
        <v>272</v>
      </c>
      <c r="W24" s="198" t="s">
        <v>272</v>
      </c>
      <c r="X24" s="264" t="s">
        <v>272</v>
      </c>
      <c r="Y24" s="198" t="s">
        <v>272</v>
      </c>
      <c r="Z24" s="195" t="s">
        <v>272</v>
      </c>
      <c r="AA24" s="196" t="s">
        <v>272</v>
      </c>
      <c r="AB24" s="195" t="s">
        <v>272</v>
      </c>
      <c r="AC24" s="196" t="s">
        <v>272</v>
      </c>
      <c r="AD24" s="195" t="s">
        <v>272</v>
      </c>
      <c r="AE24" s="198" t="s">
        <v>272</v>
      </c>
      <c r="AF24" s="264" t="s">
        <v>272</v>
      </c>
      <c r="AG24" s="198" t="s">
        <v>272</v>
      </c>
      <c r="AH24" s="264" t="s">
        <v>272</v>
      </c>
      <c r="AI24" s="198" t="s">
        <v>272</v>
      </c>
      <c r="AJ24" s="195" t="s">
        <v>272</v>
      </c>
      <c r="AK24" s="196" t="s">
        <v>272</v>
      </c>
      <c r="AL24" s="195" t="s">
        <v>272</v>
      </c>
      <c r="AM24" s="196" t="s">
        <v>272</v>
      </c>
      <c r="AN24" s="195" t="s">
        <v>272</v>
      </c>
      <c r="AO24" s="198" t="s">
        <v>272</v>
      </c>
      <c r="AP24" s="264" t="s">
        <v>272</v>
      </c>
      <c r="AQ24" s="198" t="s">
        <v>272</v>
      </c>
      <c r="AR24" s="264" t="s">
        <v>272</v>
      </c>
      <c r="AS24" s="198" t="s">
        <v>272</v>
      </c>
      <c r="AT24" s="195" t="s">
        <v>272</v>
      </c>
      <c r="AU24" s="196" t="s">
        <v>272</v>
      </c>
      <c r="AV24" s="195" t="s">
        <v>272</v>
      </c>
      <c r="AW24" s="196" t="s">
        <v>272</v>
      </c>
      <c r="AX24" s="195" t="s">
        <v>272</v>
      </c>
      <c r="AY24" s="198" t="s">
        <v>272</v>
      </c>
      <c r="AZ24" s="264" t="s">
        <v>272</v>
      </c>
      <c r="BA24" s="198" t="s">
        <v>272</v>
      </c>
      <c r="BB24" s="265"/>
      <c r="BC24" s="515"/>
    </row>
    <row r="25" spans="1:55" ht="42" hidden="1" customHeight="1" x14ac:dyDescent="0.25">
      <c r="A25" s="557"/>
      <c r="B25" s="558"/>
      <c r="C25" s="559"/>
      <c r="D25" s="249" t="s">
        <v>266</v>
      </c>
      <c r="E25" s="183"/>
      <c r="F25" s="183"/>
      <c r="G25" s="250"/>
      <c r="H25" s="195" t="s">
        <v>272</v>
      </c>
      <c r="I25" s="196" t="s">
        <v>272</v>
      </c>
      <c r="J25" s="195" t="s">
        <v>272</v>
      </c>
      <c r="K25" s="198" t="s">
        <v>272</v>
      </c>
      <c r="L25" s="264" t="s">
        <v>272</v>
      </c>
      <c r="M25" s="198" t="s">
        <v>272</v>
      </c>
      <c r="N25" s="195" t="s">
        <v>272</v>
      </c>
      <c r="O25" s="196" t="s">
        <v>272</v>
      </c>
      <c r="P25" s="195" t="s">
        <v>272</v>
      </c>
      <c r="Q25" s="198" t="s">
        <v>272</v>
      </c>
      <c r="R25" s="264" t="s">
        <v>272</v>
      </c>
      <c r="S25" s="198" t="s">
        <v>272</v>
      </c>
      <c r="T25" s="195" t="s">
        <v>272</v>
      </c>
      <c r="U25" s="196" t="s">
        <v>272</v>
      </c>
      <c r="V25" s="195" t="s">
        <v>272</v>
      </c>
      <c r="W25" s="198" t="s">
        <v>272</v>
      </c>
      <c r="X25" s="264" t="s">
        <v>272</v>
      </c>
      <c r="Y25" s="198" t="s">
        <v>272</v>
      </c>
      <c r="Z25" s="195" t="s">
        <v>272</v>
      </c>
      <c r="AA25" s="196" t="s">
        <v>272</v>
      </c>
      <c r="AB25" s="195" t="s">
        <v>272</v>
      </c>
      <c r="AC25" s="196" t="s">
        <v>272</v>
      </c>
      <c r="AD25" s="195" t="s">
        <v>272</v>
      </c>
      <c r="AE25" s="198" t="s">
        <v>272</v>
      </c>
      <c r="AF25" s="264" t="s">
        <v>272</v>
      </c>
      <c r="AG25" s="198" t="s">
        <v>272</v>
      </c>
      <c r="AH25" s="264" t="s">
        <v>272</v>
      </c>
      <c r="AI25" s="198" t="s">
        <v>272</v>
      </c>
      <c r="AJ25" s="195" t="s">
        <v>272</v>
      </c>
      <c r="AK25" s="196" t="s">
        <v>272</v>
      </c>
      <c r="AL25" s="195" t="s">
        <v>272</v>
      </c>
      <c r="AM25" s="196" t="s">
        <v>272</v>
      </c>
      <c r="AN25" s="195" t="s">
        <v>272</v>
      </c>
      <c r="AO25" s="198" t="s">
        <v>272</v>
      </c>
      <c r="AP25" s="264" t="s">
        <v>272</v>
      </c>
      <c r="AQ25" s="198" t="s">
        <v>272</v>
      </c>
      <c r="AR25" s="264" t="s">
        <v>272</v>
      </c>
      <c r="AS25" s="198" t="s">
        <v>272</v>
      </c>
      <c r="AT25" s="195" t="s">
        <v>272</v>
      </c>
      <c r="AU25" s="196" t="s">
        <v>272</v>
      </c>
      <c r="AV25" s="195" t="s">
        <v>272</v>
      </c>
      <c r="AW25" s="196" t="s">
        <v>272</v>
      </c>
      <c r="AX25" s="195" t="s">
        <v>272</v>
      </c>
      <c r="AY25" s="198" t="s">
        <v>272</v>
      </c>
      <c r="AZ25" s="264" t="s">
        <v>272</v>
      </c>
      <c r="BA25" s="198" t="s">
        <v>272</v>
      </c>
      <c r="BB25" s="265"/>
      <c r="BC25" s="515"/>
    </row>
    <row r="26" spans="1:55" s="112" customFormat="1" ht="27.75" customHeight="1" x14ac:dyDescent="0.3">
      <c r="A26" s="624" t="s">
        <v>303</v>
      </c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5"/>
      <c r="AV26" s="625"/>
      <c r="AW26" s="625"/>
      <c r="AX26" s="625"/>
      <c r="AY26" s="625"/>
      <c r="AZ26" s="625"/>
      <c r="BA26" s="625"/>
      <c r="BB26" s="625"/>
      <c r="BC26" s="626"/>
    </row>
    <row r="27" spans="1:55" ht="18.75" customHeight="1" x14ac:dyDescent="0.3">
      <c r="A27" s="527" t="s">
        <v>3</v>
      </c>
      <c r="B27" s="527" t="s">
        <v>282</v>
      </c>
      <c r="C27" s="518" t="s">
        <v>284</v>
      </c>
      <c r="D27" s="138" t="s">
        <v>41</v>
      </c>
      <c r="E27" s="468">
        <f>E30+E33</f>
        <v>526.08107999999993</v>
      </c>
      <c r="F27" s="334">
        <f t="shared" ref="F27:G27" si="28">F30+F33</f>
        <v>0</v>
      </c>
      <c r="G27" s="309">
        <f t="shared" si="28"/>
        <v>0</v>
      </c>
      <c r="H27" s="309">
        <f t="shared" ref="H27:P27" si="29">H30+H33</f>
        <v>0</v>
      </c>
      <c r="I27" s="309">
        <f t="shared" si="29"/>
        <v>0</v>
      </c>
      <c r="J27" s="309">
        <f t="shared" si="29"/>
        <v>0</v>
      </c>
      <c r="K27" s="309">
        <f t="shared" si="29"/>
        <v>0</v>
      </c>
      <c r="L27" s="309">
        <f t="shared" si="29"/>
        <v>0</v>
      </c>
      <c r="M27" s="309">
        <f t="shared" si="29"/>
        <v>0</v>
      </c>
      <c r="N27" s="309">
        <f t="shared" si="29"/>
        <v>0</v>
      </c>
      <c r="O27" s="309">
        <f t="shared" si="29"/>
        <v>0</v>
      </c>
      <c r="P27" s="309">
        <f t="shared" si="29"/>
        <v>0</v>
      </c>
      <c r="Q27" s="309">
        <f t="shared" ref="Q27:BA27" si="30">Q30+Q33</f>
        <v>0</v>
      </c>
      <c r="R27" s="309">
        <f t="shared" si="30"/>
        <v>0</v>
      </c>
      <c r="S27" s="309">
        <f t="shared" si="30"/>
        <v>0</v>
      </c>
      <c r="T27" s="309">
        <f t="shared" si="30"/>
        <v>0</v>
      </c>
      <c r="U27" s="309">
        <f t="shared" si="30"/>
        <v>0</v>
      </c>
      <c r="V27" s="309">
        <f t="shared" si="30"/>
        <v>0</v>
      </c>
      <c r="W27" s="309">
        <f t="shared" si="30"/>
        <v>0</v>
      </c>
      <c r="X27" s="309">
        <f t="shared" si="30"/>
        <v>0</v>
      </c>
      <c r="Y27" s="309">
        <f t="shared" si="30"/>
        <v>0</v>
      </c>
      <c r="Z27" s="309">
        <f t="shared" si="30"/>
        <v>0</v>
      </c>
      <c r="AA27" s="309">
        <f t="shared" si="30"/>
        <v>0</v>
      </c>
      <c r="AB27" s="309">
        <f t="shared" si="30"/>
        <v>0</v>
      </c>
      <c r="AC27" s="309">
        <f t="shared" si="30"/>
        <v>0</v>
      </c>
      <c r="AD27" s="309">
        <f t="shared" si="30"/>
        <v>0</v>
      </c>
      <c r="AE27" s="309">
        <f t="shared" si="30"/>
        <v>0</v>
      </c>
      <c r="AF27" s="309">
        <f t="shared" si="30"/>
        <v>0</v>
      </c>
      <c r="AG27" s="309">
        <f t="shared" si="30"/>
        <v>0</v>
      </c>
      <c r="AH27" s="309">
        <f t="shared" si="30"/>
        <v>0</v>
      </c>
      <c r="AI27" s="309">
        <f t="shared" si="30"/>
        <v>0</v>
      </c>
      <c r="AJ27" s="309">
        <f t="shared" si="30"/>
        <v>0</v>
      </c>
      <c r="AK27" s="309">
        <f t="shared" si="30"/>
        <v>0</v>
      </c>
      <c r="AL27" s="309">
        <f t="shared" si="30"/>
        <v>0</v>
      </c>
      <c r="AM27" s="309">
        <f t="shared" si="30"/>
        <v>0</v>
      </c>
      <c r="AN27" s="309">
        <f t="shared" si="30"/>
        <v>0</v>
      </c>
      <c r="AO27" s="309">
        <f t="shared" si="30"/>
        <v>0</v>
      </c>
      <c r="AP27" s="309">
        <f t="shared" si="30"/>
        <v>0</v>
      </c>
      <c r="AQ27" s="309">
        <f t="shared" si="30"/>
        <v>0</v>
      </c>
      <c r="AR27" s="309">
        <f t="shared" si="30"/>
        <v>0</v>
      </c>
      <c r="AS27" s="309">
        <f t="shared" si="30"/>
        <v>0</v>
      </c>
      <c r="AT27" s="309">
        <f t="shared" si="30"/>
        <v>0</v>
      </c>
      <c r="AU27" s="309">
        <f t="shared" si="30"/>
        <v>0</v>
      </c>
      <c r="AV27" s="309">
        <f t="shared" si="30"/>
        <v>0</v>
      </c>
      <c r="AW27" s="309">
        <f t="shared" si="30"/>
        <v>0</v>
      </c>
      <c r="AX27" s="309">
        <f t="shared" si="30"/>
        <v>0</v>
      </c>
      <c r="AY27" s="309">
        <f t="shared" si="30"/>
        <v>526.08107999999993</v>
      </c>
      <c r="AZ27" s="309">
        <f t="shared" si="30"/>
        <v>0</v>
      </c>
      <c r="BA27" s="309">
        <f t="shared" si="30"/>
        <v>0</v>
      </c>
      <c r="BB27" s="518"/>
      <c r="BC27" s="381"/>
    </row>
    <row r="28" spans="1:55" ht="46.5" customHeight="1" x14ac:dyDescent="0.3">
      <c r="A28" s="527"/>
      <c r="B28" s="527"/>
      <c r="C28" s="519"/>
      <c r="D28" s="267" t="s">
        <v>2</v>
      </c>
      <c r="E28" s="468">
        <f>E31+E34</f>
        <v>389.3</v>
      </c>
      <c r="F28" s="334">
        <f t="shared" ref="F28:G28" si="31">F31+F34</f>
        <v>0</v>
      </c>
      <c r="G28" s="309">
        <f t="shared" si="31"/>
        <v>0</v>
      </c>
      <c r="H28" s="309">
        <f t="shared" ref="H28:P28" si="32">H31+H34</f>
        <v>0</v>
      </c>
      <c r="I28" s="309">
        <f t="shared" si="32"/>
        <v>0</v>
      </c>
      <c r="J28" s="309">
        <f t="shared" si="32"/>
        <v>0</v>
      </c>
      <c r="K28" s="309">
        <f t="shared" si="32"/>
        <v>0</v>
      </c>
      <c r="L28" s="309">
        <f t="shared" si="32"/>
        <v>0</v>
      </c>
      <c r="M28" s="309">
        <f t="shared" si="32"/>
        <v>0</v>
      </c>
      <c r="N28" s="309">
        <f t="shared" si="32"/>
        <v>0</v>
      </c>
      <c r="O28" s="309">
        <f t="shared" si="32"/>
        <v>0</v>
      </c>
      <c r="P28" s="309">
        <f t="shared" si="32"/>
        <v>0</v>
      </c>
      <c r="Q28" s="309">
        <f t="shared" ref="Q28:BA28" si="33">Q31+Q34</f>
        <v>0</v>
      </c>
      <c r="R28" s="309">
        <f t="shared" si="33"/>
        <v>0</v>
      </c>
      <c r="S28" s="309">
        <f t="shared" si="33"/>
        <v>0</v>
      </c>
      <c r="T28" s="309">
        <f t="shared" si="33"/>
        <v>0</v>
      </c>
      <c r="U28" s="309">
        <f t="shared" si="33"/>
        <v>0</v>
      </c>
      <c r="V28" s="309">
        <f t="shared" si="33"/>
        <v>0</v>
      </c>
      <c r="W28" s="309">
        <f t="shared" si="33"/>
        <v>0</v>
      </c>
      <c r="X28" s="309">
        <f t="shared" si="33"/>
        <v>0</v>
      </c>
      <c r="Y28" s="309">
        <f t="shared" si="33"/>
        <v>0</v>
      </c>
      <c r="Z28" s="309">
        <f t="shared" si="33"/>
        <v>0</v>
      </c>
      <c r="AA28" s="309">
        <f t="shared" si="33"/>
        <v>0</v>
      </c>
      <c r="AB28" s="309">
        <f t="shared" si="33"/>
        <v>0</v>
      </c>
      <c r="AC28" s="309">
        <f t="shared" si="33"/>
        <v>0</v>
      </c>
      <c r="AD28" s="309">
        <f t="shared" si="33"/>
        <v>0</v>
      </c>
      <c r="AE28" s="309">
        <f t="shared" si="33"/>
        <v>0</v>
      </c>
      <c r="AF28" s="309">
        <f t="shared" si="33"/>
        <v>0</v>
      </c>
      <c r="AG28" s="309">
        <f t="shared" si="33"/>
        <v>0</v>
      </c>
      <c r="AH28" s="309">
        <f t="shared" si="33"/>
        <v>0</v>
      </c>
      <c r="AI28" s="309">
        <f t="shared" si="33"/>
        <v>0</v>
      </c>
      <c r="AJ28" s="309">
        <f t="shared" si="33"/>
        <v>0</v>
      </c>
      <c r="AK28" s="309">
        <f t="shared" si="33"/>
        <v>0</v>
      </c>
      <c r="AL28" s="309">
        <f t="shared" si="33"/>
        <v>0</v>
      </c>
      <c r="AM28" s="309">
        <f t="shared" si="33"/>
        <v>0</v>
      </c>
      <c r="AN28" s="309">
        <f t="shared" si="33"/>
        <v>0</v>
      </c>
      <c r="AO28" s="309">
        <f t="shared" si="33"/>
        <v>0</v>
      </c>
      <c r="AP28" s="309">
        <f t="shared" si="33"/>
        <v>0</v>
      </c>
      <c r="AQ28" s="309">
        <f t="shared" si="33"/>
        <v>0</v>
      </c>
      <c r="AR28" s="309">
        <f t="shared" si="33"/>
        <v>0</v>
      </c>
      <c r="AS28" s="309">
        <f t="shared" si="33"/>
        <v>0</v>
      </c>
      <c r="AT28" s="309">
        <f t="shared" si="33"/>
        <v>0</v>
      </c>
      <c r="AU28" s="309">
        <f t="shared" si="33"/>
        <v>0</v>
      </c>
      <c r="AV28" s="309">
        <f t="shared" si="33"/>
        <v>0</v>
      </c>
      <c r="AW28" s="309">
        <f t="shared" si="33"/>
        <v>0</v>
      </c>
      <c r="AX28" s="309">
        <f t="shared" si="33"/>
        <v>0</v>
      </c>
      <c r="AY28" s="309">
        <f t="shared" si="33"/>
        <v>389.3</v>
      </c>
      <c r="AZ28" s="309">
        <f t="shared" si="33"/>
        <v>0</v>
      </c>
      <c r="BA28" s="309">
        <f t="shared" si="33"/>
        <v>0</v>
      </c>
      <c r="BB28" s="519"/>
      <c r="BC28" s="357"/>
    </row>
    <row r="29" spans="1:55" ht="29.25" customHeight="1" x14ac:dyDescent="0.3">
      <c r="A29" s="527"/>
      <c r="B29" s="527"/>
      <c r="C29" s="630"/>
      <c r="D29" s="267" t="s">
        <v>43</v>
      </c>
      <c r="E29" s="468">
        <f>E32+E35</f>
        <v>136.78107999999997</v>
      </c>
      <c r="F29" s="334">
        <f t="shared" ref="F29:G29" si="34">F32+F35</f>
        <v>0</v>
      </c>
      <c r="G29" s="309">
        <f t="shared" si="34"/>
        <v>0</v>
      </c>
      <c r="H29" s="309">
        <f t="shared" ref="H29:P29" si="35">H32+H35</f>
        <v>0</v>
      </c>
      <c r="I29" s="309">
        <f t="shared" si="35"/>
        <v>0</v>
      </c>
      <c r="J29" s="309">
        <f t="shared" si="35"/>
        <v>0</v>
      </c>
      <c r="K29" s="309">
        <f t="shared" si="35"/>
        <v>0</v>
      </c>
      <c r="L29" s="309">
        <f t="shared" si="35"/>
        <v>0</v>
      </c>
      <c r="M29" s="309">
        <f t="shared" si="35"/>
        <v>0</v>
      </c>
      <c r="N29" s="309">
        <f t="shared" si="35"/>
        <v>0</v>
      </c>
      <c r="O29" s="309">
        <f t="shared" si="35"/>
        <v>0</v>
      </c>
      <c r="P29" s="309">
        <f t="shared" si="35"/>
        <v>0</v>
      </c>
      <c r="Q29" s="309">
        <f t="shared" ref="Q29:BA29" si="36">Q32+Q35</f>
        <v>0</v>
      </c>
      <c r="R29" s="309">
        <f t="shared" si="36"/>
        <v>0</v>
      </c>
      <c r="S29" s="309">
        <f t="shared" si="36"/>
        <v>0</v>
      </c>
      <c r="T29" s="309">
        <f t="shared" si="36"/>
        <v>0</v>
      </c>
      <c r="U29" s="309">
        <f t="shared" si="36"/>
        <v>0</v>
      </c>
      <c r="V29" s="309">
        <f t="shared" si="36"/>
        <v>0</v>
      </c>
      <c r="W29" s="309">
        <f t="shared" si="36"/>
        <v>0</v>
      </c>
      <c r="X29" s="309">
        <f t="shared" si="36"/>
        <v>0</v>
      </c>
      <c r="Y29" s="309">
        <f t="shared" si="36"/>
        <v>0</v>
      </c>
      <c r="Z29" s="309">
        <f t="shared" si="36"/>
        <v>0</v>
      </c>
      <c r="AA29" s="309">
        <f t="shared" si="36"/>
        <v>0</v>
      </c>
      <c r="AB29" s="309">
        <f t="shared" si="36"/>
        <v>0</v>
      </c>
      <c r="AC29" s="309">
        <f t="shared" si="36"/>
        <v>0</v>
      </c>
      <c r="AD29" s="309">
        <f t="shared" si="36"/>
        <v>0</v>
      </c>
      <c r="AE29" s="309">
        <f t="shared" si="36"/>
        <v>0</v>
      </c>
      <c r="AF29" s="309">
        <f t="shared" si="36"/>
        <v>0</v>
      </c>
      <c r="AG29" s="309">
        <f t="shared" si="36"/>
        <v>0</v>
      </c>
      <c r="AH29" s="309">
        <f t="shared" si="36"/>
        <v>0</v>
      </c>
      <c r="AI29" s="309">
        <f t="shared" si="36"/>
        <v>0</v>
      </c>
      <c r="AJ29" s="309">
        <f t="shared" si="36"/>
        <v>0</v>
      </c>
      <c r="AK29" s="309">
        <f t="shared" si="36"/>
        <v>0</v>
      </c>
      <c r="AL29" s="309">
        <f t="shared" si="36"/>
        <v>0</v>
      </c>
      <c r="AM29" s="309">
        <f t="shared" si="36"/>
        <v>0</v>
      </c>
      <c r="AN29" s="309">
        <f t="shared" si="36"/>
        <v>0</v>
      </c>
      <c r="AO29" s="309">
        <f t="shared" si="36"/>
        <v>0</v>
      </c>
      <c r="AP29" s="309">
        <f t="shared" si="36"/>
        <v>0</v>
      </c>
      <c r="AQ29" s="309">
        <f t="shared" si="36"/>
        <v>0</v>
      </c>
      <c r="AR29" s="309">
        <f t="shared" si="36"/>
        <v>0</v>
      </c>
      <c r="AS29" s="309">
        <f t="shared" si="36"/>
        <v>0</v>
      </c>
      <c r="AT29" s="309">
        <f t="shared" si="36"/>
        <v>0</v>
      </c>
      <c r="AU29" s="309">
        <f t="shared" si="36"/>
        <v>0</v>
      </c>
      <c r="AV29" s="309">
        <f t="shared" si="36"/>
        <v>0</v>
      </c>
      <c r="AW29" s="309">
        <f t="shared" si="36"/>
        <v>0</v>
      </c>
      <c r="AX29" s="309">
        <f t="shared" si="36"/>
        <v>0</v>
      </c>
      <c r="AY29" s="309">
        <f t="shared" si="36"/>
        <v>136.78107999999997</v>
      </c>
      <c r="AZ29" s="309">
        <f t="shared" si="36"/>
        <v>0</v>
      </c>
      <c r="BA29" s="309">
        <f t="shared" si="36"/>
        <v>0</v>
      </c>
      <c r="BB29" s="519"/>
      <c r="BC29" s="357"/>
    </row>
    <row r="30" spans="1:55" ht="26.25" customHeight="1" x14ac:dyDescent="0.3">
      <c r="A30" s="522" t="s">
        <v>267</v>
      </c>
      <c r="B30" s="522" t="s">
        <v>283</v>
      </c>
      <c r="C30" s="522"/>
      <c r="D30" s="139" t="s">
        <v>41</v>
      </c>
      <c r="E30" s="336">
        <f t="shared" ref="E30:E35" si="37">H30+K30+N30+Q30+T30+W30+Z30+AE30+AJ30+AO30+AT30+AY30</f>
        <v>100</v>
      </c>
      <c r="F30" s="336">
        <f t="shared" ref="F30:G35" si="38">I30+L30+O30+R30+U30+X30+AC30+AH30+AM30+AR30+AW30+AZ30</f>
        <v>0</v>
      </c>
      <c r="G30" s="310">
        <f t="shared" si="38"/>
        <v>0</v>
      </c>
      <c r="H30" s="311">
        <f t="shared" ref="H30:AN30" si="39">H31+H32</f>
        <v>0</v>
      </c>
      <c r="I30" s="311">
        <f t="shared" si="39"/>
        <v>0</v>
      </c>
      <c r="J30" s="311">
        <f t="shared" si="39"/>
        <v>0</v>
      </c>
      <c r="K30" s="312">
        <f t="shared" si="39"/>
        <v>0</v>
      </c>
      <c r="L30" s="312">
        <f t="shared" si="39"/>
        <v>0</v>
      </c>
      <c r="M30" s="312">
        <f t="shared" si="39"/>
        <v>0</v>
      </c>
      <c r="N30" s="311">
        <f t="shared" si="39"/>
        <v>0</v>
      </c>
      <c r="O30" s="311">
        <f t="shared" si="39"/>
        <v>0</v>
      </c>
      <c r="P30" s="311">
        <f t="shared" si="39"/>
        <v>0</v>
      </c>
      <c r="Q30" s="312">
        <f t="shared" si="39"/>
        <v>0</v>
      </c>
      <c r="R30" s="312">
        <f t="shared" si="39"/>
        <v>0</v>
      </c>
      <c r="S30" s="312">
        <f t="shared" si="39"/>
        <v>0</v>
      </c>
      <c r="T30" s="311">
        <f t="shared" si="39"/>
        <v>0</v>
      </c>
      <c r="U30" s="311">
        <f t="shared" si="39"/>
        <v>0</v>
      </c>
      <c r="V30" s="311">
        <f t="shared" si="39"/>
        <v>0</v>
      </c>
      <c r="W30" s="312">
        <f t="shared" si="39"/>
        <v>0</v>
      </c>
      <c r="X30" s="312">
        <f t="shared" si="39"/>
        <v>0</v>
      </c>
      <c r="Y30" s="312">
        <f t="shared" si="39"/>
        <v>0</v>
      </c>
      <c r="Z30" s="311">
        <f t="shared" si="39"/>
        <v>0</v>
      </c>
      <c r="AA30" s="311">
        <f t="shared" si="39"/>
        <v>0</v>
      </c>
      <c r="AB30" s="311">
        <f t="shared" si="39"/>
        <v>0</v>
      </c>
      <c r="AC30" s="311">
        <f t="shared" si="39"/>
        <v>0</v>
      </c>
      <c r="AD30" s="311">
        <f t="shared" si="39"/>
        <v>0</v>
      </c>
      <c r="AE30" s="312">
        <f t="shared" si="39"/>
        <v>0</v>
      </c>
      <c r="AF30" s="312">
        <f t="shared" si="39"/>
        <v>0</v>
      </c>
      <c r="AG30" s="312">
        <f t="shared" si="39"/>
        <v>0</v>
      </c>
      <c r="AH30" s="312">
        <f t="shared" si="39"/>
        <v>0</v>
      </c>
      <c r="AI30" s="312">
        <f t="shared" si="39"/>
        <v>0</v>
      </c>
      <c r="AJ30" s="311">
        <f t="shared" si="39"/>
        <v>0</v>
      </c>
      <c r="AK30" s="311">
        <f t="shared" si="39"/>
        <v>0</v>
      </c>
      <c r="AL30" s="311">
        <f t="shared" si="39"/>
        <v>0</v>
      </c>
      <c r="AM30" s="311">
        <f t="shared" si="39"/>
        <v>0</v>
      </c>
      <c r="AN30" s="311">
        <f t="shared" si="39"/>
        <v>0</v>
      </c>
      <c r="AO30" s="312">
        <f>AO31+AO32</f>
        <v>0</v>
      </c>
      <c r="AP30" s="312"/>
      <c r="AQ30" s="312"/>
      <c r="AR30" s="312">
        <f t="shared" ref="AR30:BA30" si="40">AR31+AR32</f>
        <v>0</v>
      </c>
      <c r="AS30" s="312">
        <f t="shared" si="40"/>
        <v>0</v>
      </c>
      <c r="AT30" s="311">
        <f t="shared" si="40"/>
        <v>0</v>
      </c>
      <c r="AU30" s="311">
        <f t="shared" si="40"/>
        <v>0</v>
      </c>
      <c r="AV30" s="311">
        <f t="shared" si="40"/>
        <v>0</v>
      </c>
      <c r="AW30" s="311">
        <f t="shared" si="40"/>
        <v>0</v>
      </c>
      <c r="AX30" s="311">
        <f t="shared" si="40"/>
        <v>0</v>
      </c>
      <c r="AY30" s="312">
        <f t="shared" si="40"/>
        <v>100</v>
      </c>
      <c r="AZ30" s="312">
        <f t="shared" si="40"/>
        <v>0</v>
      </c>
      <c r="BA30" s="312">
        <f t="shared" si="40"/>
        <v>0</v>
      </c>
      <c r="BB30" s="509"/>
      <c r="BC30" s="356"/>
    </row>
    <row r="31" spans="1:55" ht="41.7" customHeight="1" x14ac:dyDescent="0.3">
      <c r="A31" s="522"/>
      <c r="B31" s="522"/>
      <c r="C31" s="522"/>
      <c r="D31" s="268" t="s">
        <v>2</v>
      </c>
      <c r="E31" s="336">
        <f t="shared" si="37"/>
        <v>74</v>
      </c>
      <c r="F31" s="336">
        <f t="shared" si="38"/>
        <v>0</v>
      </c>
      <c r="G31" s="310">
        <f t="shared" si="38"/>
        <v>0</v>
      </c>
      <c r="H31" s="311"/>
      <c r="I31" s="311"/>
      <c r="J31" s="311"/>
      <c r="K31" s="312"/>
      <c r="L31" s="312"/>
      <c r="M31" s="312"/>
      <c r="N31" s="311"/>
      <c r="O31" s="311"/>
      <c r="P31" s="311"/>
      <c r="Q31" s="312"/>
      <c r="R31" s="312"/>
      <c r="S31" s="312"/>
      <c r="T31" s="311"/>
      <c r="U31" s="311"/>
      <c r="V31" s="311"/>
      <c r="W31" s="312"/>
      <c r="X31" s="312"/>
      <c r="Y31" s="312"/>
      <c r="Z31" s="311"/>
      <c r="AA31" s="311"/>
      <c r="AB31" s="311"/>
      <c r="AC31" s="311"/>
      <c r="AD31" s="311"/>
      <c r="AE31" s="312"/>
      <c r="AF31" s="312"/>
      <c r="AG31" s="312"/>
      <c r="AH31" s="312"/>
      <c r="AI31" s="312"/>
      <c r="AJ31" s="311"/>
      <c r="AK31" s="311"/>
      <c r="AL31" s="311"/>
      <c r="AM31" s="311"/>
      <c r="AN31" s="311"/>
      <c r="AO31" s="312"/>
      <c r="AP31" s="312"/>
      <c r="AQ31" s="312"/>
      <c r="AR31" s="312"/>
      <c r="AS31" s="312"/>
      <c r="AT31" s="311"/>
      <c r="AU31" s="311"/>
      <c r="AV31" s="311"/>
      <c r="AW31" s="311"/>
      <c r="AX31" s="311"/>
      <c r="AY31" s="312">
        <v>74</v>
      </c>
      <c r="AZ31" s="312"/>
      <c r="BA31" s="312"/>
      <c r="BB31" s="510"/>
      <c r="BC31" s="356"/>
    </row>
    <row r="32" spans="1:55" ht="30.75" customHeight="1" x14ac:dyDescent="0.3">
      <c r="A32" s="522"/>
      <c r="B32" s="522"/>
      <c r="C32" s="522"/>
      <c r="D32" s="268" t="s">
        <v>43</v>
      </c>
      <c r="E32" s="336">
        <f t="shared" si="37"/>
        <v>26</v>
      </c>
      <c r="F32" s="336">
        <f t="shared" si="38"/>
        <v>0</v>
      </c>
      <c r="G32" s="310">
        <f t="shared" si="38"/>
        <v>0</v>
      </c>
      <c r="H32" s="311"/>
      <c r="I32" s="311"/>
      <c r="J32" s="311"/>
      <c r="K32" s="312"/>
      <c r="L32" s="312"/>
      <c r="M32" s="312"/>
      <c r="N32" s="311"/>
      <c r="O32" s="311"/>
      <c r="P32" s="311"/>
      <c r="Q32" s="312"/>
      <c r="R32" s="312"/>
      <c r="S32" s="312"/>
      <c r="T32" s="311"/>
      <c r="U32" s="311"/>
      <c r="V32" s="311"/>
      <c r="W32" s="312"/>
      <c r="X32" s="312"/>
      <c r="Y32" s="312"/>
      <c r="Z32" s="311"/>
      <c r="AA32" s="311"/>
      <c r="AB32" s="311"/>
      <c r="AC32" s="311"/>
      <c r="AD32" s="311"/>
      <c r="AE32" s="312"/>
      <c r="AF32" s="312"/>
      <c r="AG32" s="312"/>
      <c r="AH32" s="312"/>
      <c r="AI32" s="312"/>
      <c r="AJ32" s="311"/>
      <c r="AK32" s="311"/>
      <c r="AL32" s="311"/>
      <c r="AM32" s="311"/>
      <c r="AN32" s="311"/>
      <c r="AO32" s="312"/>
      <c r="AP32" s="312"/>
      <c r="AQ32" s="312"/>
      <c r="AR32" s="312"/>
      <c r="AS32" s="312"/>
      <c r="AT32" s="311"/>
      <c r="AU32" s="311"/>
      <c r="AV32" s="311"/>
      <c r="AW32" s="311"/>
      <c r="AX32" s="311"/>
      <c r="AY32" s="312">
        <v>26</v>
      </c>
      <c r="AZ32" s="312"/>
      <c r="BA32" s="312"/>
      <c r="BB32" s="510"/>
      <c r="BC32" s="356"/>
    </row>
    <row r="33" spans="1:55" ht="24.75" customHeight="1" x14ac:dyDescent="0.3">
      <c r="A33" s="522" t="s">
        <v>286</v>
      </c>
      <c r="B33" s="522" t="s">
        <v>285</v>
      </c>
      <c r="C33" s="522"/>
      <c r="D33" s="139" t="s">
        <v>41</v>
      </c>
      <c r="E33" s="336">
        <f t="shared" si="37"/>
        <v>426.08107999999999</v>
      </c>
      <c r="F33" s="336">
        <f t="shared" si="38"/>
        <v>0</v>
      </c>
      <c r="G33" s="310">
        <f t="shared" si="38"/>
        <v>0</v>
      </c>
      <c r="H33" s="311">
        <f t="shared" ref="H33" si="41">H34+H35</f>
        <v>0</v>
      </c>
      <c r="I33" s="311">
        <f t="shared" ref="I33" si="42">I34+I35</f>
        <v>0</v>
      </c>
      <c r="J33" s="311">
        <f t="shared" ref="J33" si="43">J34+J35</f>
        <v>0</v>
      </c>
      <c r="K33" s="312">
        <f t="shared" ref="K33" si="44">K34+K35</f>
        <v>0</v>
      </c>
      <c r="L33" s="312">
        <f t="shared" ref="L33" si="45">L34+L35</f>
        <v>0</v>
      </c>
      <c r="M33" s="312">
        <f t="shared" ref="M33" si="46">M34+M35</f>
        <v>0</v>
      </c>
      <c r="N33" s="311">
        <f t="shared" ref="N33" si="47">N34+N35</f>
        <v>0</v>
      </c>
      <c r="O33" s="311">
        <f t="shared" ref="O33" si="48">O34+O35</f>
        <v>0</v>
      </c>
      <c r="P33" s="311">
        <f t="shared" ref="P33" si="49">P34+P35</f>
        <v>0</v>
      </c>
      <c r="Q33" s="312">
        <f t="shared" ref="Q33" si="50">Q34+Q35</f>
        <v>0</v>
      </c>
      <c r="R33" s="312">
        <f t="shared" ref="R33" si="51">R34+R35</f>
        <v>0</v>
      </c>
      <c r="S33" s="312">
        <f t="shared" ref="S33" si="52">S34+S35</f>
        <v>0</v>
      </c>
      <c r="T33" s="311">
        <f t="shared" ref="T33" si="53">T34+T35</f>
        <v>0</v>
      </c>
      <c r="U33" s="311">
        <f t="shared" ref="U33" si="54">U34+U35</f>
        <v>0</v>
      </c>
      <c r="V33" s="311">
        <f t="shared" ref="V33" si="55">V34+V35</f>
        <v>0</v>
      </c>
      <c r="W33" s="312">
        <f t="shared" ref="W33" si="56">W34+W35</f>
        <v>0</v>
      </c>
      <c r="X33" s="312">
        <f t="shared" ref="X33" si="57">X34+X35</f>
        <v>0</v>
      </c>
      <c r="Y33" s="312">
        <f t="shared" ref="Y33" si="58">Y34+Y35</f>
        <v>0</v>
      </c>
      <c r="Z33" s="311">
        <f t="shared" ref="Z33" si="59">Z34+Z35</f>
        <v>0</v>
      </c>
      <c r="AA33" s="311">
        <f t="shared" ref="AA33" si="60">AA34+AA35</f>
        <v>0</v>
      </c>
      <c r="AB33" s="311">
        <f t="shared" ref="AB33" si="61">AB34+AB35</f>
        <v>0</v>
      </c>
      <c r="AC33" s="311">
        <f t="shared" ref="AC33" si="62">AC34+AC35</f>
        <v>0</v>
      </c>
      <c r="AD33" s="311">
        <f t="shared" ref="AD33" si="63">AD34+AD35</f>
        <v>0</v>
      </c>
      <c r="AE33" s="312">
        <f t="shared" ref="AE33" si="64">AE34+AE35</f>
        <v>0</v>
      </c>
      <c r="AF33" s="312">
        <f t="shared" ref="AF33" si="65">AF34+AF35</f>
        <v>0</v>
      </c>
      <c r="AG33" s="312">
        <f t="shared" ref="AG33" si="66">AG34+AG35</f>
        <v>0</v>
      </c>
      <c r="AH33" s="312">
        <f t="shared" ref="AH33" si="67">AH34+AH35</f>
        <v>0</v>
      </c>
      <c r="AI33" s="312">
        <f t="shared" ref="AI33" si="68">AI34+AI35</f>
        <v>0</v>
      </c>
      <c r="AJ33" s="311">
        <f t="shared" ref="AJ33" si="69">AJ34+AJ35</f>
        <v>0</v>
      </c>
      <c r="AK33" s="311">
        <f t="shared" ref="AK33" si="70">AK34+AK35</f>
        <v>0</v>
      </c>
      <c r="AL33" s="311">
        <f t="shared" ref="AL33" si="71">AL34+AL35</f>
        <v>0</v>
      </c>
      <c r="AM33" s="311">
        <f t="shared" ref="AM33" si="72">AM34+AM35</f>
        <v>0</v>
      </c>
      <c r="AN33" s="311">
        <f t="shared" ref="AN33" si="73">AN34+AN35</f>
        <v>0</v>
      </c>
      <c r="AO33" s="312">
        <f>AO34+AO35</f>
        <v>0</v>
      </c>
      <c r="AP33" s="312"/>
      <c r="AQ33" s="312"/>
      <c r="AR33" s="312">
        <f t="shared" ref="AR33" si="74">AR34+AR35</f>
        <v>0</v>
      </c>
      <c r="AS33" s="312">
        <f t="shared" ref="AS33" si="75">AS34+AS35</f>
        <v>0</v>
      </c>
      <c r="AT33" s="311">
        <f t="shared" ref="AT33" si="76">AT34+AT35</f>
        <v>0</v>
      </c>
      <c r="AU33" s="311">
        <f t="shared" ref="AU33" si="77">AU34+AU35</f>
        <v>0</v>
      </c>
      <c r="AV33" s="311">
        <f t="shared" ref="AV33" si="78">AV34+AV35</f>
        <v>0</v>
      </c>
      <c r="AW33" s="311">
        <f t="shared" ref="AW33" si="79">AW34+AW35</f>
        <v>0</v>
      </c>
      <c r="AX33" s="311">
        <f t="shared" ref="AX33" si="80">AX34+AX35</f>
        <v>0</v>
      </c>
      <c r="AY33" s="312">
        <f t="shared" ref="AY33" si="81">AY34+AY35</f>
        <v>426.08107999999999</v>
      </c>
      <c r="AZ33" s="312">
        <f t="shared" ref="AZ33" si="82">AZ34+AZ35</f>
        <v>0</v>
      </c>
      <c r="BA33" s="312">
        <f t="shared" ref="BA33" si="83">BA34+BA35</f>
        <v>0</v>
      </c>
      <c r="BB33" s="509"/>
      <c r="BC33" s="356"/>
    </row>
    <row r="34" spans="1:55" ht="41.7" customHeight="1" x14ac:dyDescent="0.3">
      <c r="A34" s="522"/>
      <c r="B34" s="522"/>
      <c r="C34" s="522"/>
      <c r="D34" s="268" t="s">
        <v>2</v>
      </c>
      <c r="E34" s="336">
        <f t="shared" si="37"/>
        <v>315.3</v>
      </c>
      <c r="F34" s="336">
        <f t="shared" si="38"/>
        <v>0</v>
      </c>
      <c r="G34" s="310">
        <f t="shared" si="38"/>
        <v>0</v>
      </c>
      <c r="H34" s="311"/>
      <c r="I34" s="311"/>
      <c r="J34" s="311"/>
      <c r="K34" s="312"/>
      <c r="L34" s="312"/>
      <c r="M34" s="312"/>
      <c r="N34" s="311"/>
      <c r="O34" s="311"/>
      <c r="P34" s="311"/>
      <c r="Q34" s="312"/>
      <c r="R34" s="312"/>
      <c r="S34" s="312"/>
      <c r="T34" s="311"/>
      <c r="U34" s="311"/>
      <c r="V34" s="311"/>
      <c r="W34" s="312"/>
      <c r="X34" s="312"/>
      <c r="Y34" s="312"/>
      <c r="Z34" s="311"/>
      <c r="AA34" s="311"/>
      <c r="AB34" s="311"/>
      <c r="AC34" s="311"/>
      <c r="AD34" s="311"/>
      <c r="AE34" s="312"/>
      <c r="AF34" s="312"/>
      <c r="AG34" s="312"/>
      <c r="AH34" s="312"/>
      <c r="AI34" s="312"/>
      <c r="AJ34" s="311"/>
      <c r="AK34" s="311"/>
      <c r="AL34" s="311"/>
      <c r="AM34" s="311"/>
      <c r="AN34" s="311"/>
      <c r="AO34" s="312"/>
      <c r="AP34" s="312"/>
      <c r="AQ34" s="312"/>
      <c r="AR34" s="312"/>
      <c r="AS34" s="312"/>
      <c r="AT34" s="311"/>
      <c r="AU34" s="311"/>
      <c r="AV34" s="311"/>
      <c r="AW34" s="311"/>
      <c r="AX34" s="311"/>
      <c r="AY34" s="312">
        <f>14.8+66.6+73.26+69.2196+69.2196+22.2008</f>
        <v>315.3</v>
      </c>
      <c r="AZ34" s="312"/>
      <c r="BA34" s="312"/>
      <c r="BB34" s="510"/>
      <c r="BC34" s="356"/>
    </row>
    <row r="35" spans="1:55" ht="29.25" customHeight="1" x14ac:dyDescent="0.3">
      <c r="A35" s="522"/>
      <c r="B35" s="522"/>
      <c r="C35" s="522"/>
      <c r="D35" s="268" t="s">
        <v>43</v>
      </c>
      <c r="E35" s="336">
        <f t="shared" si="37"/>
        <v>110.78107999999999</v>
      </c>
      <c r="F35" s="336">
        <f t="shared" si="38"/>
        <v>0</v>
      </c>
      <c r="G35" s="310">
        <f t="shared" si="38"/>
        <v>0</v>
      </c>
      <c r="H35" s="311"/>
      <c r="I35" s="311"/>
      <c r="J35" s="311"/>
      <c r="K35" s="312"/>
      <c r="L35" s="312"/>
      <c r="M35" s="312"/>
      <c r="N35" s="311"/>
      <c r="O35" s="311"/>
      <c r="P35" s="311"/>
      <c r="Q35" s="312"/>
      <c r="R35" s="312"/>
      <c r="S35" s="312"/>
      <c r="T35" s="311"/>
      <c r="U35" s="311"/>
      <c r="V35" s="311"/>
      <c r="W35" s="312"/>
      <c r="X35" s="312"/>
      <c r="Y35" s="312"/>
      <c r="Z35" s="311"/>
      <c r="AA35" s="311"/>
      <c r="AB35" s="311"/>
      <c r="AC35" s="311"/>
      <c r="AD35" s="311"/>
      <c r="AE35" s="312"/>
      <c r="AF35" s="312"/>
      <c r="AG35" s="312"/>
      <c r="AH35" s="312"/>
      <c r="AI35" s="312"/>
      <c r="AJ35" s="311"/>
      <c r="AK35" s="311"/>
      <c r="AL35" s="311"/>
      <c r="AM35" s="311"/>
      <c r="AN35" s="311"/>
      <c r="AO35" s="312"/>
      <c r="AP35" s="312"/>
      <c r="AQ35" s="312"/>
      <c r="AR35" s="312"/>
      <c r="AS35" s="312"/>
      <c r="AT35" s="311"/>
      <c r="AU35" s="311"/>
      <c r="AV35" s="311"/>
      <c r="AW35" s="311"/>
      <c r="AX35" s="311"/>
      <c r="AY35" s="312">
        <f>5.2+23.4+25.74+24.3204+24.3204+7.80028</f>
        <v>110.78107999999999</v>
      </c>
      <c r="AZ35" s="312"/>
      <c r="BA35" s="312"/>
      <c r="BB35" s="510"/>
      <c r="BC35" s="356"/>
    </row>
    <row r="36" spans="1:55" ht="39.75" customHeight="1" x14ac:dyDescent="0.3">
      <c r="A36" s="527" t="s">
        <v>6</v>
      </c>
      <c r="B36" s="527" t="s">
        <v>287</v>
      </c>
      <c r="C36" s="527" t="s">
        <v>288</v>
      </c>
      <c r="D36" s="138" t="s">
        <v>41</v>
      </c>
      <c r="E36" s="334">
        <f>E37+E38</f>
        <v>1958.4398200000001</v>
      </c>
      <c r="F36" s="334">
        <f t="shared" ref="F36:BA36" si="84">F37+F38</f>
        <v>1934.8443</v>
      </c>
      <c r="G36" s="335">
        <f t="shared" ref="G36:G53" si="85">F36/E36*100</f>
        <v>98.795187896046755</v>
      </c>
      <c r="H36" s="334">
        <f t="shared" si="84"/>
        <v>0</v>
      </c>
      <c r="I36" s="334">
        <f t="shared" si="84"/>
        <v>0</v>
      </c>
      <c r="J36" s="334">
        <f t="shared" si="84"/>
        <v>0</v>
      </c>
      <c r="K36" s="334">
        <f t="shared" si="84"/>
        <v>0</v>
      </c>
      <c r="L36" s="334">
        <f t="shared" si="84"/>
        <v>186.4</v>
      </c>
      <c r="M36" s="334">
        <v>186.4</v>
      </c>
      <c r="N36" s="334">
        <f t="shared" si="84"/>
        <v>253.17769000000001</v>
      </c>
      <c r="O36" s="334">
        <f t="shared" si="84"/>
        <v>253.17769000000001</v>
      </c>
      <c r="P36" s="334">
        <f t="shared" si="84"/>
        <v>0</v>
      </c>
      <c r="Q36" s="334">
        <f t="shared" si="84"/>
        <v>328.77102000000002</v>
      </c>
      <c r="R36" s="334">
        <f t="shared" si="84"/>
        <v>328.77102000000002</v>
      </c>
      <c r="S36" s="334">
        <f t="shared" si="84"/>
        <v>0</v>
      </c>
      <c r="T36" s="334">
        <f t="shared" si="84"/>
        <v>36.16133</v>
      </c>
      <c r="U36" s="334">
        <f t="shared" si="84"/>
        <v>46.661329999999992</v>
      </c>
      <c r="V36" s="334">
        <f t="shared" si="84"/>
        <v>0</v>
      </c>
      <c r="W36" s="334">
        <f t="shared" si="84"/>
        <v>0</v>
      </c>
      <c r="X36" s="334">
        <f t="shared" si="84"/>
        <v>0</v>
      </c>
      <c r="Y36" s="334">
        <f t="shared" si="84"/>
        <v>0</v>
      </c>
      <c r="Z36" s="334">
        <f t="shared" si="84"/>
        <v>516.31359999999995</v>
      </c>
      <c r="AA36" s="334">
        <f t="shared" si="84"/>
        <v>0</v>
      </c>
      <c r="AB36" s="334">
        <f t="shared" si="84"/>
        <v>0</v>
      </c>
      <c r="AC36" s="334">
        <f t="shared" si="84"/>
        <v>522.16360000000009</v>
      </c>
      <c r="AD36" s="334">
        <f t="shared" si="84"/>
        <v>0</v>
      </c>
      <c r="AE36" s="334">
        <f t="shared" si="84"/>
        <v>0</v>
      </c>
      <c r="AF36" s="334">
        <f t="shared" si="84"/>
        <v>0</v>
      </c>
      <c r="AG36" s="334">
        <f t="shared" si="84"/>
        <v>0</v>
      </c>
      <c r="AH36" s="334">
        <f t="shared" si="84"/>
        <v>0</v>
      </c>
      <c r="AI36" s="334">
        <f t="shared" si="84"/>
        <v>0</v>
      </c>
      <c r="AJ36" s="334">
        <f t="shared" si="84"/>
        <v>576.31762000000003</v>
      </c>
      <c r="AK36" s="334">
        <f t="shared" si="84"/>
        <v>0</v>
      </c>
      <c r="AL36" s="334">
        <f t="shared" si="84"/>
        <v>0</v>
      </c>
      <c r="AM36" s="334">
        <f t="shared" si="84"/>
        <v>213.73982999999998</v>
      </c>
      <c r="AN36" s="334">
        <f t="shared" si="84"/>
        <v>0</v>
      </c>
      <c r="AO36" s="334">
        <f t="shared" si="84"/>
        <v>72.445999999999998</v>
      </c>
      <c r="AP36" s="334">
        <f t="shared" si="84"/>
        <v>0</v>
      </c>
      <c r="AQ36" s="334">
        <f t="shared" si="84"/>
        <v>0</v>
      </c>
      <c r="AR36" s="334">
        <f t="shared" si="84"/>
        <v>383.93083000000001</v>
      </c>
      <c r="AS36" s="334">
        <f t="shared" si="84"/>
        <v>0</v>
      </c>
      <c r="AT36" s="334">
        <f t="shared" si="84"/>
        <v>56.868009999999977</v>
      </c>
      <c r="AU36" s="334">
        <f t="shared" si="84"/>
        <v>0</v>
      </c>
      <c r="AV36" s="334">
        <f t="shared" si="84"/>
        <v>0</v>
      </c>
      <c r="AW36" s="334">
        <f t="shared" si="84"/>
        <v>0</v>
      </c>
      <c r="AX36" s="334">
        <f t="shared" si="84"/>
        <v>0</v>
      </c>
      <c r="AY36" s="334">
        <f t="shared" si="84"/>
        <v>118.38454999999999</v>
      </c>
      <c r="AZ36" s="334">
        <f t="shared" si="84"/>
        <v>0</v>
      </c>
      <c r="BA36" s="334">
        <f t="shared" si="84"/>
        <v>0</v>
      </c>
      <c r="BB36" s="520"/>
      <c r="BC36" s="357"/>
    </row>
    <row r="37" spans="1:55" ht="49.5" customHeight="1" x14ac:dyDescent="0.3">
      <c r="A37" s="527"/>
      <c r="B37" s="527"/>
      <c r="C37" s="527"/>
      <c r="D37" s="267" t="s">
        <v>2</v>
      </c>
      <c r="E37" s="334">
        <f>E40+E43+E46+E49+E52</f>
        <v>1390.9</v>
      </c>
      <c r="F37" s="334">
        <f t="shared" ref="F37:BA37" si="86">F40+F43+F46+F49+F52</f>
        <v>1373.43932</v>
      </c>
      <c r="G37" s="335">
        <f t="shared" si="85"/>
        <v>98.744648788554173</v>
      </c>
      <c r="H37" s="334">
        <f t="shared" si="86"/>
        <v>0</v>
      </c>
      <c r="I37" s="334">
        <f t="shared" si="86"/>
        <v>0</v>
      </c>
      <c r="J37" s="334">
        <f t="shared" si="86"/>
        <v>0</v>
      </c>
      <c r="K37" s="334">
        <f t="shared" si="86"/>
        <v>0</v>
      </c>
      <c r="L37" s="334">
        <f t="shared" si="86"/>
        <v>137.93600000000001</v>
      </c>
      <c r="M37" s="334">
        <v>137.94</v>
      </c>
      <c r="N37" s="334">
        <f t="shared" si="86"/>
        <v>101.87102999999999</v>
      </c>
      <c r="O37" s="334">
        <f t="shared" si="86"/>
        <v>101.87102999999999</v>
      </c>
      <c r="P37" s="334">
        <f t="shared" si="86"/>
        <v>0</v>
      </c>
      <c r="Q37" s="334">
        <f t="shared" si="86"/>
        <v>328.77102000000002</v>
      </c>
      <c r="R37" s="334">
        <f t="shared" si="86"/>
        <v>328.77102000000002</v>
      </c>
      <c r="S37" s="334">
        <f t="shared" si="86"/>
        <v>0</v>
      </c>
      <c r="T37" s="334">
        <f t="shared" si="86"/>
        <v>26.75938</v>
      </c>
      <c r="U37" s="334">
        <f t="shared" si="86"/>
        <v>34.529379999999996</v>
      </c>
      <c r="V37" s="334">
        <f t="shared" si="86"/>
        <v>0</v>
      </c>
      <c r="W37" s="334">
        <f t="shared" si="86"/>
        <v>0</v>
      </c>
      <c r="X37" s="334">
        <f t="shared" si="86"/>
        <v>0</v>
      </c>
      <c r="Y37" s="334">
        <f t="shared" si="86"/>
        <v>0</v>
      </c>
      <c r="Z37" s="334">
        <f t="shared" si="86"/>
        <v>382.07213999999999</v>
      </c>
      <c r="AA37" s="334">
        <f t="shared" si="86"/>
        <v>0</v>
      </c>
      <c r="AB37" s="334">
        <f t="shared" si="86"/>
        <v>0</v>
      </c>
      <c r="AC37" s="334">
        <f t="shared" si="86"/>
        <v>386.40106000000003</v>
      </c>
      <c r="AD37" s="334">
        <f t="shared" si="86"/>
        <v>0</v>
      </c>
      <c r="AE37" s="334">
        <f t="shared" si="86"/>
        <v>0</v>
      </c>
      <c r="AF37" s="334">
        <f t="shared" si="86"/>
        <v>0</v>
      </c>
      <c r="AG37" s="334">
        <f t="shared" si="86"/>
        <v>0</v>
      </c>
      <c r="AH37" s="334">
        <f t="shared" si="86"/>
        <v>0</v>
      </c>
      <c r="AI37" s="334">
        <f t="shared" si="86"/>
        <v>0</v>
      </c>
      <c r="AJ37" s="334">
        <f t="shared" si="86"/>
        <v>357.84192000000002</v>
      </c>
      <c r="AK37" s="334">
        <f t="shared" si="86"/>
        <v>0</v>
      </c>
      <c r="AL37" s="334">
        <f t="shared" si="86"/>
        <v>0</v>
      </c>
      <c r="AM37" s="334">
        <f t="shared" si="86"/>
        <v>0</v>
      </c>
      <c r="AN37" s="334">
        <f t="shared" si="86"/>
        <v>0</v>
      </c>
      <c r="AO37" s="334">
        <f t="shared" si="86"/>
        <v>72.445999999999998</v>
      </c>
      <c r="AP37" s="334">
        <f t="shared" si="86"/>
        <v>0</v>
      </c>
      <c r="AQ37" s="334">
        <f t="shared" si="86"/>
        <v>0</v>
      </c>
      <c r="AR37" s="334">
        <f t="shared" si="86"/>
        <v>383.93083000000001</v>
      </c>
      <c r="AS37" s="334">
        <f t="shared" si="86"/>
        <v>0</v>
      </c>
      <c r="AT37" s="334">
        <f t="shared" si="86"/>
        <v>33.689939999999979</v>
      </c>
      <c r="AU37" s="334">
        <f t="shared" si="86"/>
        <v>0</v>
      </c>
      <c r="AV37" s="334">
        <f t="shared" si="86"/>
        <v>0</v>
      </c>
      <c r="AW37" s="334">
        <f t="shared" si="86"/>
        <v>0</v>
      </c>
      <c r="AX37" s="334">
        <f t="shared" si="86"/>
        <v>0</v>
      </c>
      <c r="AY37" s="334">
        <f t="shared" si="86"/>
        <v>87.448569999999989</v>
      </c>
      <c r="AZ37" s="334">
        <f t="shared" si="86"/>
        <v>0</v>
      </c>
      <c r="BA37" s="334">
        <f t="shared" si="86"/>
        <v>0</v>
      </c>
      <c r="BB37" s="521"/>
      <c r="BC37" s="357"/>
    </row>
    <row r="38" spans="1:55" ht="42" customHeight="1" x14ac:dyDescent="0.3">
      <c r="A38" s="527"/>
      <c r="B38" s="527"/>
      <c r="C38" s="527"/>
      <c r="D38" s="267" t="s">
        <v>43</v>
      </c>
      <c r="E38" s="334">
        <f>E41+E44+E47+E50+E53</f>
        <v>567.53982000000008</v>
      </c>
      <c r="F38" s="334">
        <f t="shared" ref="F38:BA38" si="87">F41+F44+F47+F50+F53</f>
        <v>561.40498000000002</v>
      </c>
      <c r="G38" s="335">
        <f t="shared" si="85"/>
        <v>98.919046772788562</v>
      </c>
      <c r="H38" s="334">
        <f t="shared" si="87"/>
        <v>0</v>
      </c>
      <c r="I38" s="334">
        <f t="shared" si="87"/>
        <v>0</v>
      </c>
      <c r="J38" s="334">
        <f t="shared" si="87"/>
        <v>0</v>
      </c>
      <c r="K38" s="334">
        <f t="shared" si="87"/>
        <v>0</v>
      </c>
      <c r="L38" s="334">
        <f t="shared" si="87"/>
        <v>48.463999999999999</v>
      </c>
      <c r="M38" s="334">
        <v>48.46</v>
      </c>
      <c r="N38" s="334">
        <f t="shared" si="87"/>
        <v>151.30666000000002</v>
      </c>
      <c r="O38" s="334">
        <f t="shared" si="87"/>
        <v>151.30666000000002</v>
      </c>
      <c r="P38" s="334">
        <f t="shared" si="87"/>
        <v>0</v>
      </c>
      <c r="Q38" s="334">
        <f>Q41+Q44+Q47+Q50+Q53</f>
        <v>0</v>
      </c>
      <c r="R38" s="334">
        <f t="shared" si="87"/>
        <v>0</v>
      </c>
      <c r="S38" s="334">
        <f t="shared" si="87"/>
        <v>0</v>
      </c>
      <c r="T38" s="334">
        <f>T41+T44+T47+T50+T53</f>
        <v>9.4019499999999994</v>
      </c>
      <c r="U38" s="334">
        <f t="shared" si="87"/>
        <v>12.13195</v>
      </c>
      <c r="V38" s="334">
        <f t="shared" si="87"/>
        <v>0</v>
      </c>
      <c r="W38" s="334">
        <f>W41+W44+W47+W50+W53</f>
        <v>0</v>
      </c>
      <c r="X38" s="334">
        <f t="shared" si="87"/>
        <v>0</v>
      </c>
      <c r="Y38" s="334">
        <f t="shared" si="87"/>
        <v>0</v>
      </c>
      <c r="Z38" s="334">
        <f>Z41+Z44+Z47+Z50+Z53</f>
        <v>134.24145999999999</v>
      </c>
      <c r="AA38" s="334">
        <f t="shared" si="87"/>
        <v>0</v>
      </c>
      <c r="AB38" s="334">
        <f t="shared" si="87"/>
        <v>0</v>
      </c>
      <c r="AC38" s="334">
        <f t="shared" si="87"/>
        <v>135.76254</v>
      </c>
      <c r="AD38" s="334">
        <f t="shared" si="87"/>
        <v>0</v>
      </c>
      <c r="AE38" s="334">
        <f>AE41+AE44+AE47+AE50+AE53</f>
        <v>0</v>
      </c>
      <c r="AF38" s="334">
        <f t="shared" si="87"/>
        <v>0</v>
      </c>
      <c r="AG38" s="334">
        <f t="shared" si="87"/>
        <v>0</v>
      </c>
      <c r="AH38" s="334">
        <f t="shared" si="87"/>
        <v>0</v>
      </c>
      <c r="AI38" s="334">
        <f t="shared" si="87"/>
        <v>0</v>
      </c>
      <c r="AJ38" s="334">
        <f>AJ41+AJ44+AJ47+AJ50+AJ53</f>
        <v>218.47570000000002</v>
      </c>
      <c r="AK38" s="334">
        <f t="shared" si="87"/>
        <v>0</v>
      </c>
      <c r="AL38" s="334">
        <f t="shared" si="87"/>
        <v>0</v>
      </c>
      <c r="AM38" s="334">
        <f t="shared" si="87"/>
        <v>213.73982999999998</v>
      </c>
      <c r="AN38" s="334">
        <f t="shared" si="87"/>
        <v>0</v>
      </c>
      <c r="AO38" s="334">
        <f>AO41+AO44+AO47+AO50+AO53</f>
        <v>0</v>
      </c>
      <c r="AP38" s="334">
        <f t="shared" si="87"/>
        <v>0</v>
      </c>
      <c r="AQ38" s="334">
        <f t="shared" si="87"/>
        <v>0</v>
      </c>
      <c r="AR38" s="334">
        <f t="shared" si="87"/>
        <v>0</v>
      </c>
      <c r="AS38" s="334">
        <f t="shared" si="87"/>
        <v>0</v>
      </c>
      <c r="AT38" s="334">
        <f>AT41+AT44+AT47+AT50+AT53</f>
        <v>23.178069999999998</v>
      </c>
      <c r="AU38" s="334">
        <f t="shared" si="87"/>
        <v>0</v>
      </c>
      <c r="AV38" s="334">
        <f t="shared" si="87"/>
        <v>0</v>
      </c>
      <c r="AW38" s="334">
        <f t="shared" si="87"/>
        <v>0</v>
      </c>
      <c r="AX38" s="334">
        <f t="shared" si="87"/>
        <v>0</v>
      </c>
      <c r="AY38" s="334">
        <f>AY41+AY44+AY47+AY50+AY53</f>
        <v>30.935980000000001</v>
      </c>
      <c r="AZ38" s="334">
        <f t="shared" si="87"/>
        <v>0</v>
      </c>
      <c r="BA38" s="334">
        <f t="shared" si="87"/>
        <v>0</v>
      </c>
      <c r="BB38" s="521"/>
      <c r="BC38" s="357"/>
    </row>
    <row r="39" spans="1:55" ht="27.75" customHeight="1" x14ac:dyDescent="0.3">
      <c r="A39" s="522" t="s">
        <v>262</v>
      </c>
      <c r="B39" s="522" t="s">
        <v>289</v>
      </c>
      <c r="C39" s="522"/>
      <c r="D39" s="139" t="s">
        <v>41</v>
      </c>
      <c r="E39" s="336">
        <f t="shared" ref="E39:E53" si="88">H39+K39+N39+Q39+T39+W39+Z39+AE39+AJ39+AO39+AT39+AY39</f>
        <v>300</v>
      </c>
      <c r="F39" s="336">
        <f t="shared" ref="F39:F53" si="89">I39+L39+O39+R39+U39+X39+AC39+AH39+AM39+AR39+AW39+AZ39</f>
        <v>288.55448000000001</v>
      </c>
      <c r="G39" s="345">
        <f t="shared" si="85"/>
        <v>96.184826666666666</v>
      </c>
      <c r="H39" s="311">
        <f t="shared" ref="H39" si="90">H40+H41</f>
        <v>0</v>
      </c>
      <c r="I39" s="311">
        <f t="shared" ref="I39" si="91">I40+I41</f>
        <v>0</v>
      </c>
      <c r="J39" s="311">
        <f t="shared" ref="J39" si="92">J40+J41</f>
        <v>0</v>
      </c>
      <c r="K39" s="312">
        <f t="shared" ref="K39" si="93">K40+K41</f>
        <v>0</v>
      </c>
      <c r="L39" s="312">
        <f t="shared" ref="L39" si="94">L40+L41</f>
        <v>0</v>
      </c>
      <c r="M39" s="312">
        <f t="shared" ref="M39" si="95">M40+M41</f>
        <v>0</v>
      </c>
      <c r="N39" s="311">
        <f t="shared" ref="N39" si="96">N40+N41</f>
        <v>61.871290000000002</v>
      </c>
      <c r="O39" s="311">
        <f t="shared" ref="O39" si="97">O40+O41</f>
        <v>61.871290000000002</v>
      </c>
      <c r="P39" s="311">
        <f t="shared" ref="P39" si="98">P40+P41</f>
        <v>0</v>
      </c>
      <c r="Q39" s="312">
        <f t="shared" ref="Q39" si="99">Q40+Q41</f>
        <v>35.997419999999998</v>
      </c>
      <c r="R39" s="312">
        <f t="shared" ref="R39" si="100">R40+R41</f>
        <v>35.997419999999998</v>
      </c>
      <c r="S39" s="312">
        <f t="shared" ref="S39" si="101">S40+S41</f>
        <v>0</v>
      </c>
      <c r="T39" s="311">
        <f t="shared" ref="T39" si="102">T40+T41</f>
        <v>30.241329999999998</v>
      </c>
      <c r="U39" s="311">
        <f t="shared" ref="U39" si="103">U40+U41</f>
        <v>40.741329999999998</v>
      </c>
      <c r="V39" s="311">
        <f t="shared" ref="V39" si="104">V40+V41</f>
        <v>0</v>
      </c>
      <c r="W39" s="312">
        <f t="shared" ref="W39" si="105">W40+W41</f>
        <v>0</v>
      </c>
      <c r="X39" s="312">
        <f t="shared" ref="X39" si="106">X40+X41</f>
        <v>0</v>
      </c>
      <c r="Y39" s="312">
        <f t="shared" ref="Y39" si="107">Y40+Y41</f>
        <v>0</v>
      </c>
      <c r="Z39" s="311">
        <f t="shared" ref="Z39" si="108">Z40+Z41</f>
        <v>95.5</v>
      </c>
      <c r="AA39" s="311">
        <f t="shared" ref="AA39" si="109">AA40+AA41</f>
        <v>0</v>
      </c>
      <c r="AB39" s="311">
        <f t="shared" ref="AB39" si="110">AB40+AB41</f>
        <v>0</v>
      </c>
      <c r="AC39" s="311">
        <f t="shared" ref="AC39" si="111">AC40+AC41</f>
        <v>95.5</v>
      </c>
      <c r="AD39" s="311">
        <f t="shared" ref="AD39" si="112">AD40+AD41</f>
        <v>0</v>
      </c>
      <c r="AE39" s="312">
        <f t="shared" ref="AE39" si="113">AE40+AE41</f>
        <v>0</v>
      </c>
      <c r="AF39" s="312">
        <f t="shared" ref="AF39" si="114">AF40+AF41</f>
        <v>0</v>
      </c>
      <c r="AG39" s="312">
        <f t="shared" ref="AG39" si="115">AG40+AG41</f>
        <v>0</v>
      </c>
      <c r="AH39" s="312">
        <f t="shared" ref="AH39" si="116">AH40+AH41</f>
        <v>0</v>
      </c>
      <c r="AI39" s="312">
        <f t="shared" ref="AI39" si="117">AI40+AI41</f>
        <v>0</v>
      </c>
      <c r="AJ39" s="311">
        <f t="shared" ref="AJ39" si="118">AJ40+AJ41</f>
        <v>0</v>
      </c>
      <c r="AK39" s="311">
        <f t="shared" ref="AK39" si="119">AK40+AK41</f>
        <v>0</v>
      </c>
      <c r="AL39" s="311">
        <f t="shared" ref="AL39" si="120">AL40+AL41</f>
        <v>0</v>
      </c>
      <c r="AM39" s="311">
        <f t="shared" ref="AM39" si="121">AM40+AM41</f>
        <v>14.15555</v>
      </c>
      <c r="AN39" s="311">
        <f t="shared" ref="AN39" si="122">AN40+AN41</f>
        <v>0</v>
      </c>
      <c r="AO39" s="312">
        <f>AO40+AO41</f>
        <v>44.4</v>
      </c>
      <c r="AP39" s="312"/>
      <c r="AQ39" s="312"/>
      <c r="AR39" s="312">
        <f t="shared" ref="AR39" si="123">AR40+AR41</f>
        <v>40.288890000000002</v>
      </c>
      <c r="AS39" s="312">
        <f t="shared" ref="AS39" si="124">AS40+AS41</f>
        <v>0</v>
      </c>
      <c r="AT39" s="311">
        <f t="shared" ref="AT39" si="125">AT40+AT41</f>
        <v>15.6</v>
      </c>
      <c r="AU39" s="311">
        <f t="shared" ref="AU39" si="126">AU40+AU41</f>
        <v>0</v>
      </c>
      <c r="AV39" s="311">
        <f t="shared" ref="AV39" si="127">AV40+AV41</f>
        <v>0</v>
      </c>
      <c r="AW39" s="311">
        <f t="shared" ref="AW39" si="128">AW40+AW41</f>
        <v>0</v>
      </c>
      <c r="AX39" s="311">
        <f t="shared" ref="AX39" si="129">AX40+AX41</f>
        <v>0</v>
      </c>
      <c r="AY39" s="312">
        <f t="shared" ref="AY39" si="130">AY40+AY41</f>
        <v>16.389959999999995</v>
      </c>
      <c r="AZ39" s="312">
        <f t="shared" ref="AZ39" si="131">AZ40+AZ41</f>
        <v>0</v>
      </c>
      <c r="BA39" s="312">
        <f t="shared" ref="BA39" si="132">BA40+BA41</f>
        <v>0</v>
      </c>
      <c r="BB39" s="516"/>
      <c r="BC39" s="356"/>
    </row>
    <row r="40" spans="1:55" ht="41.7" customHeight="1" x14ac:dyDescent="0.3">
      <c r="A40" s="522"/>
      <c r="B40" s="522"/>
      <c r="C40" s="522"/>
      <c r="D40" s="268" t="s">
        <v>2</v>
      </c>
      <c r="E40" s="336">
        <f t="shared" si="88"/>
        <v>222</v>
      </c>
      <c r="F40" s="336">
        <f t="shared" si="89"/>
        <v>213.53031999999999</v>
      </c>
      <c r="G40" s="345">
        <f t="shared" si="85"/>
        <v>96.184828828828827</v>
      </c>
      <c r="H40" s="311"/>
      <c r="I40" s="311"/>
      <c r="J40" s="311"/>
      <c r="K40" s="312"/>
      <c r="L40" s="312"/>
      <c r="M40" s="312"/>
      <c r="N40" s="311">
        <v>36.425429999999999</v>
      </c>
      <c r="O40" s="311">
        <v>36.425429999999999</v>
      </c>
      <c r="P40" s="311"/>
      <c r="Q40" s="312">
        <v>35.997419999999998</v>
      </c>
      <c r="R40" s="312">
        <v>35.997419999999998</v>
      </c>
      <c r="S40" s="312"/>
      <c r="T40" s="311">
        <v>22.378579999999999</v>
      </c>
      <c r="U40" s="311">
        <v>30.148579999999999</v>
      </c>
      <c r="V40" s="311"/>
      <c r="W40" s="312"/>
      <c r="X40" s="312"/>
      <c r="Y40" s="312"/>
      <c r="Z40" s="311">
        <f>44.4-35.99742+29.99599+32.27143</f>
        <v>70.67</v>
      </c>
      <c r="AA40" s="311"/>
      <c r="AB40" s="311"/>
      <c r="AC40" s="311">
        <v>70.67</v>
      </c>
      <c r="AD40" s="311"/>
      <c r="AE40" s="312"/>
      <c r="AF40" s="312"/>
      <c r="AG40" s="312"/>
      <c r="AH40" s="312"/>
      <c r="AI40" s="312"/>
      <c r="AJ40" s="311"/>
      <c r="AK40" s="311"/>
      <c r="AL40" s="311"/>
      <c r="AM40" s="311"/>
      <c r="AN40" s="311"/>
      <c r="AO40" s="312">
        <v>44.4</v>
      </c>
      <c r="AP40" s="312"/>
      <c r="AQ40" s="312"/>
      <c r="AR40" s="312">
        <v>40.288890000000002</v>
      </c>
      <c r="AS40" s="312"/>
      <c r="AT40" s="311"/>
      <c r="AU40" s="311"/>
      <c r="AV40" s="311"/>
      <c r="AW40" s="311"/>
      <c r="AX40" s="311"/>
      <c r="AY40" s="312">
        <f>44.4-32.27143</f>
        <v>12.128569999999996</v>
      </c>
      <c r="AZ40" s="312"/>
      <c r="BA40" s="312"/>
      <c r="BB40" s="517"/>
      <c r="BC40" s="356"/>
    </row>
    <row r="41" spans="1:55" ht="30" customHeight="1" x14ac:dyDescent="0.3">
      <c r="A41" s="522"/>
      <c r="B41" s="522"/>
      <c r="C41" s="522"/>
      <c r="D41" s="268" t="s">
        <v>43</v>
      </c>
      <c r="E41" s="336">
        <f t="shared" si="88"/>
        <v>78</v>
      </c>
      <c r="F41" s="336">
        <f>I41+L41+O41+R41+U41+X41+AC41+AH41+AM41+AR41+AW41+AZ41</f>
        <v>75.024159999999995</v>
      </c>
      <c r="G41" s="345">
        <f t="shared" si="85"/>
        <v>96.184820512820508</v>
      </c>
      <c r="H41" s="311"/>
      <c r="I41" s="311"/>
      <c r="J41" s="311"/>
      <c r="K41" s="312"/>
      <c r="L41" s="312"/>
      <c r="M41" s="312"/>
      <c r="N41" s="311">
        <f>15.69586+9.75</f>
        <v>25.44586</v>
      </c>
      <c r="O41" s="311">
        <f>15.69586+9.75</f>
        <v>25.44586</v>
      </c>
      <c r="P41" s="311"/>
      <c r="Q41" s="312"/>
      <c r="R41" s="312"/>
      <c r="S41" s="312"/>
      <c r="T41" s="311">
        <v>7.8627500000000001</v>
      </c>
      <c r="U41" s="311">
        <v>10.592750000000001</v>
      </c>
      <c r="V41" s="311"/>
      <c r="W41" s="312"/>
      <c r="X41" s="312"/>
      <c r="Y41" s="312"/>
      <c r="Z41" s="311">
        <f>15.6-9.75+7.64139+11.33861</f>
        <v>24.83</v>
      </c>
      <c r="AA41" s="311"/>
      <c r="AB41" s="311"/>
      <c r="AC41" s="311">
        <v>24.83</v>
      </c>
      <c r="AD41" s="311"/>
      <c r="AE41" s="312"/>
      <c r="AF41" s="312"/>
      <c r="AG41" s="312"/>
      <c r="AH41" s="312"/>
      <c r="AI41" s="312"/>
      <c r="AJ41" s="311"/>
      <c r="AK41" s="311"/>
      <c r="AL41" s="311"/>
      <c r="AM41" s="311">
        <v>14.15555</v>
      </c>
      <c r="AN41" s="311"/>
      <c r="AO41" s="312"/>
      <c r="AP41" s="312"/>
      <c r="AQ41" s="312"/>
      <c r="AR41" s="312"/>
      <c r="AS41" s="312"/>
      <c r="AT41" s="311">
        <v>15.6</v>
      </c>
      <c r="AU41" s="311"/>
      <c r="AV41" s="311"/>
      <c r="AW41" s="311"/>
      <c r="AX41" s="311"/>
      <c r="AY41" s="312">
        <f>15.6-11.33861</f>
        <v>4.2613900000000005</v>
      </c>
      <c r="AZ41" s="312"/>
      <c r="BA41" s="312"/>
      <c r="BB41" s="517"/>
      <c r="BC41" s="356"/>
    </row>
    <row r="42" spans="1:55" ht="27.45" customHeight="1" x14ac:dyDescent="0.3">
      <c r="A42" s="522" t="s">
        <v>308</v>
      </c>
      <c r="B42" s="522" t="s">
        <v>290</v>
      </c>
      <c r="C42" s="522"/>
      <c r="D42" s="139" t="s">
        <v>41</v>
      </c>
      <c r="E42" s="336">
        <f t="shared" si="88"/>
        <v>204</v>
      </c>
      <c r="F42" s="336">
        <f t="shared" si="89"/>
        <v>191.85</v>
      </c>
      <c r="G42" s="345">
        <f t="shared" si="85"/>
        <v>94.044117647058826</v>
      </c>
      <c r="H42" s="311">
        <f t="shared" ref="H42" si="133">H43+H44</f>
        <v>0</v>
      </c>
      <c r="I42" s="311">
        <f t="shared" ref="I42" si="134">I43+I44</f>
        <v>0</v>
      </c>
      <c r="J42" s="311">
        <f t="shared" ref="J42" si="135">J43+J44</f>
        <v>0</v>
      </c>
      <c r="K42" s="312">
        <f t="shared" ref="K42" si="136">K43+K44</f>
        <v>0</v>
      </c>
      <c r="L42" s="312">
        <f t="shared" ref="L42" si="137">L43+L44</f>
        <v>0</v>
      </c>
      <c r="M42" s="312">
        <f t="shared" ref="M42" si="138">M43+M44</f>
        <v>0</v>
      </c>
      <c r="N42" s="311">
        <f t="shared" ref="N42" si="139">N43+N44</f>
        <v>80.539999999999992</v>
      </c>
      <c r="O42" s="311">
        <f t="shared" ref="O42" si="140">O43+O44</f>
        <v>80.539999999999992</v>
      </c>
      <c r="P42" s="311">
        <f t="shared" ref="P42" si="141">P43+P44</f>
        <v>0</v>
      </c>
      <c r="Q42" s="312">
        <f t="shared" ref="Q42" si="142">Q43+Q44</f>
        <v>80.66</v>
      </c>
      <c r="R42" s="312">
        <f t="shared" ref="R42" si="143">R43+R44</f>
        <v>80.66</v>
      </c>
      <c r="S42" s="312">
        <f t="shared" ref="S42" si="144">S43+S44</f>
        <v>0</v>
      </c>
      <c r="T42" s="311">
        <f t="shared" ref="T42" si="145">T43+T44</f>
        <v>0</v>
      </c>
      <c r="U42" s="311">
        <f t="shared" ref="U42" si="146">U43+U44</f>
        <v>0</v>
      </c>
      <c r="V42" s="311">
        <f t="shared" ref="V42" si="147">V43+V44</f>
        <v>0</v>
      </c>
      <c r="W42" s="312">
        <f t="shared" ref="W42" si="148">W43+W44</f>
        <v>0</v>
      </c>
      <c r="X42" s="312">
        <f t="shared" ref="X42" si="149">X43+X44</f>
        <v>0</v>
      </c>
      <c r="Y42" s="312">
        <f t="shared" ref="Y42" si="150">Y43+Y44</f>
        <v>0</v>
      </c>
      <c r="Z42" s="311">
        <f t="shared" ref="Z42" si="151">Z43+Z44</f>
        <v>15.800000000000002</v>
      </c>
      <c r="AA42" s="311">
        <f t="shared" ref="AA42" si="152">AA43+AA44</f>
        <v>0</v>
      </c>
      <c r="AB42" s="311">
        <f t="shared" ref="AB42" si="153">AB43+AB44</f>
        <v>0</v>
      </c>
      <c r="AC42" s="311">
        <f t="shared" ref="AC42" si="154">AC43+AC44</f>
        <v>21.65</v>
      </c>
      <c r="AD42" s="311">
        <f t="shared" ref="AD42" si="155">AD43+AD44</f>
        <v>0</v>
      </c>
      <c r="AE42" s="312">
        <f t="shared" ref="AE42" si="156">AE43+AE44</f>
        <v>0</v>
      </c>
      <c r="AF42" s="312">
        <f t="shared" ref="AF42" si="157">AF43+AF44</f>
        <v>0</v>
      </c>
      <c r="AG42" s="312">
        <f t="shared" ref="AG42" si="158">AG43+AG44</f>
        <v>0</v>
      </c>
      <c r="AH42" s="312">
        <f t="shared" ref="AH42" si="159">AH43+AH44</f>
        <v>0</v>
      </c>
      <c r="AI42" s="312">
        <f t="shared" ref="AI42" si="160">AI43+AI44</f>
        <v>0</v>
      </c>
      <c r="AJ42" s="311">
        <f t="shared" ref="AJ42" si="161">AJ43+AJ44</f>
        <v>27</v>
      </c>
      <c r="AK42" s="311">
        <f t="shared" ref="AK42" si="162">AK43+AK44</f>
        <v>0</v>
      </c>
      <c r="AL42" s="311">
        <f t="shared" ref="AL42" si="163">AL43+AL44</f>
        <v>0</v>
      </c>
      <c r="AM42" s="311">
        <f t="shared" ref="AM42" si="164">AM43+AM44</f>
        <v>2.34</v>
      </c>
      <c r="AN42" s="311">
        <f t="shared" ref="AN42" si="165">AN43+AN44</f>
        <v>0</v>
      </c>
      <c r="AO42" s="312">
        <f>AO43+AO44</f>
        <v>0</v>
      </c>
      <c r="AP42" s="312"/>
      <c r="AQ42" s="312"/>
      <c r="AR42" s="312">
        <f t="shared" ref="AR42" si="166">AR43+AR44</f>
        <v>6.66</v>
      </c>
      <c r="AS42" s="312">
        <f t="shared" ref="AS42" si="167">AS43+AS44</f>
        <v>0</v>
      </c>
      <c r="AT42" s="311">
        <f t="shared" ref="AT42" si="168">AT43+AT44</f>
        <v>0</v>
      </c>
      <c r="AU42" s="311">
        <f t="shared" ref="AU42" si="169">AU43+AU44</f>
        <v>0</v>
      </c>
      <c r="AV42" s="311">
        <f t="shared" ref="AV42" si="170">AV43+AV44</f>
        <v>0</v>
      </c>
      <c r="AW42" s="311">
        <f t="shared" ref="AW42" si="171">AW43+AW44</f>
        <v>0</v>
      </c>
      <c r="AX42" s="311">
        <f t="shared" ref="AX42" si="172">AX43+AX44</f>
        <v>0</v>
      </c>
      <c r="AY42" s="312">
        <f t="shared" ref="AY42" si="173">AY43+AY44</f>
        <v>0</v>
      </c>
      <c r="AZ42" s="312">
        <f t="shared" ref="AZ42" si="174">AZ43+AZ44</f>
        <v>0</v>
      </c>
      <c r="BA42" s="312">
        <f t="shared" ref="BA42" si="175">BA43+BA44</f>
        <v>0</v>
      </c>
      <c r="BB42" s="516"/>
      <c r="BC42" s="356"/>
    </row>
    <row r="43" spans="1:55" ht="39.75" customHeight="1" x14ac:dyDescent="0.3">
      <c r="A43" s="522"/>
      <c r="B43" s="522"/>
      <c r="C43" s="522"/>
      <c r="D43" s="268" t="s">
        <v>2</v>
      </c>
      <c r="E43" s="336">
        <f t="shared" si="88"/>
        <v>150.95999999999998</v>
      </c>
      <c r="F43" s="336">
        <f t="shared" si="89"/>
        <v>141.96899999999999</v>
      </c>
      <c r="G43" s="345">
        <f t="shared" si="85"/>
        <v>94.04411764705884</v>
      </c>
      <c r="H43" s="311"/>
      <c r="I43" s="311"/>
      <c r="J43" s="311"/>
      <c r="K43" s="312"/>
      <c r="L43" s="312"/>
      <c r="M43" s="312"/>
      <c r="N43" s="311">
        <v>38.628</v>
      </c>
      <c r="O43" s="311">
        <v>38.628</v>
      </c>
      <c r="P43" s="311"/>
      <c r="Q43" s="312">
        <v>80.66</v>
      </c>
      <c r="R43" s="312">
        <v>80.66</v>
      </c>
      <c r="S43" s="312"/>
      <c r="T43" s="311"/>
      <c r="U43" s="311"/>
      <c r="V43" s="311"/>
      <c r="W43" s="413"/>
      <c r="X43" s="312"/>
      <c r="Y43" s="312"/>
      <c r="Z43" s="311">
        <f>85.93208-80.66+6.42</f>
        <v>11.692080000000002</v>
      </c>
      <c r="AA43" s="311"/>
      <c r="AB43" s="311"/>
      <c r="AC43" s="311">
        <v>16.021000000000001</v>
      </c>
      <c r="AD43" s="311"/>
      <c r="AE43" s="312"/>
      <c r="AF43" s="312"/>
      <c r="AG43" s="312"/>
      <c r="AH43" s="312"/>
      <c r="AI43" s="312"/>
      <c r="AJ43" s="311">
        <f>8.954+11.02592</f>
        <v>19.97992</v>
      </c>
      <c r="AK43" s="311"/>
      <c r="AL43" s="311"/>
      <c r="AM43" s="311"/>
      <c r="AN43" s="311"/>
      <c r="AO43" s="312"/>
      <c r="AP43" s="312"/>
      <c r="AQ43" s="312"/>
      <c r="AR43" s="312">
        <v>6.66</v>
      </c>
      <c r="AS43" s="312"/>
      <c r="AT43" s="311"/>
      <c r="AU43" s="311"/>
      <c r="AV43" s="311"/>
      <c r="AW43" s="311"/>
      <c r="AX43" s="311"/>
      <c r="AY43" s="312"/>
      <c r="AZ43" s="312"/>
      <c r="BA43" s="312"/>
      <c r="BB43" s="517"/>
      <c r="BC43" s="356"/>
    </row>
    <row r="44" spans="1:55" ht="27.75" customHeight="1" x14ac:dyDescent="0.3">
      <c r="A44" s="522"/>
      <c r="B44" s="522"/>
      <c r="C44" s="522"/>
      <c r="D44" s="268" t="s">
        <v>43</v>
      </c>
      <c r="E44" s="336">
        <f t="shared" si="88"/>
        <v>53.04</v>
      </c>
      <c r="F44" s="336">
        <f t="shared" si="89"/>
        <v>49.881</v>
      </c>
      <c r="G44" s="345">
        <f t="shared" si="85"/>
        <v>94.044117647058826</v>
      </c>
      <c r="H44" s="311"/>
      <c r="I44" s="311"/>
      <c r="J44" s="311"/>
      <c r="K44" s="312"/>
      <c r="L44" s="312"/>
      <c r="M44" s="312"/>
      <c r="N44" s="311">
        <v>41.911999999999999</v>
      </c>
      <c r="O44" s="311">
        <v>41.911999999999999</v>
      </c>
      <c r="P44" s="311"/>
      <c r="Q44" s="312"/>
      <c r="R44" s="312"/>
      <c r="S44" s="312"/>
      <c r="T44" s="311"/>
      <c r="U44" s="311"/>
      <c r="V44" s="311"/>
      <c r="W44" s="413"/>
      <c r="X44" s="312"/>
      <c r="Y44" s="312"/>
      <c r="Z44" s="311">
        <f>2.34+8.18792-6.42</f>
        <v>4.10792</v>
      </c>
      <c r="AA44" s="311"/>
      <c r="AB44" s="311"/>
      <c r="AC44" s="311">
        <v>5.6289999999999996</v>
      </c>
      <c r="AD44" s="311"/>
      <c r="AE44" s="312"/>
      <c r="AF44" s="312"/>
      <c r="AG44" s="312"/>
      <c r="AH44" s="312"/>
      <c r="AI44" s="312"/>
      <c r="AJ44" s="311">
        <f>3.146+3.87408</f>
        <v>7.0200800000000001</v>
      </c>
      <c r="AK44" s="311"/>
      <c r="AL44" s="311"/>
      <c r="AM44" s="311">
        <v>2.34</v>
      </c>
      <c r="AN44" s="311"/>
      <c r="AO44" s="312"/>
      <c r="AP44" s="312"/>
      <c r="AQ44" s="312"/>
      <c r="AR44" s="312"/>
      <c r="AS44" s="312"/>
      <c r="AT44" s="311"/>
      <c r="AU44" s="311"/>
      <c r="AV44" s="311"/>
      <c r="AW44" s="311"/>
      <c r="AX44" s="311"/>
      <c r="AY44" s="312"/>
      <c r="AZ44" s="312"/>
      <c r="BA44" s="312"/>
      <c r="BB44" s="517"/>
      <c r="BC44" s="356"/>
    </row>
    <row r="45" spans="1:55" ht="25.5" customHeight="1" x14ac:dyDescent="0.3">
      <c r="A45" s="522" t="s">
        <v>312</v>
      </c>
      <c r="B45" s="522" t="s">
        <v>291</v>
      </c>
      <c r="C45" s="522"/>
      <c r="D45" s="139" t="s">
        <v>41</v>
      </c>
      <c r="E45" s="336">
        <f>H45+K45+N45+Q45+T45+W45+Z45+AE45+AJ45+AO45+AT45+AY45</f>
        <v>121.33694</v>
      </c>
      <c r="F45" s="336">
        <f t="shared" si="89"/>
        <v>121.33694</v>
      </c>
      <c r="G45" s="345">
        <f t="shared" si="85"/>
        <v>100</v>
      </c>
      <c r="H45" s="311">
        <f t="shared" ref="H45" si="176">H46+H47</f>
        <v>0</v>
      </c>
      <c r="I45" s="311">
        <f t="shared" ref="I45" si="177">I46+I47</f>
        <v>0</v>
      </c>
      <c r="J45" s="311">
        <f t="shared" ref="J45" si="178">J46+J47</f>
        <v>0</v>
      </c>
      <c r="K45" s="312">
        <f t="shared" ref="K45" si="179">K46+K47</f>
        <v>0</v>
      </c>
      <c r="L45" s="312">
        <f t="shared" ref="L45" si="180">L46+L47</f>
        <v>0</v>
      </c>
      <c r="M45" s="312">
        <f t="shared" ref="M45" si="181">M46+M47</f>
        <v>0</v>
      </c>
      <c r="N45" s="311">
        <f t="shared" ref="N45" si="182">N46+N47</f>
        <v>12.96</v>
      </c>
      <c r="O45" s="311">
        <f t="shared" ref="O45" si="183">O46+O47</f>
        <v>12.96</v>
      </c>
      <c r="P45" s="311">
        <f t="shared" ref="P45" si="184">P46+P47</f>
        <v>0</v>
      </c>
      <c r="Q45" s="312">
        <f t="shared" ref="Q45" si="185">Q46+Q47</f>
        <v>0</v>
      </c>
      <c r="R45" s="312">
        <f t="shared" ref="R45" si="186">R46+R47</f>
        <v>0</v>
      </c>
      <c r="S45" s="312">
        <f t="shared" ref="S45" si="187">S46+S47</f>
        <v>0</v>
      </c>
      <c r="T45" s="311">
        <f t="shared" ref="T45" si="188">T46+T47</f>
        <v>0</v>
      </c>
      <c r="U45" s="311">
        <f t="shared" ref="U45" si="189">U46+U47</f>
        <v>0</v>
      </c>
      <c r="V45" s="311">
        <f t="shared" ref="V45" si="190">V46+V47</f>
        <v>0</v>
      </c>
      <c r="W45" s="312">
        <f t="shared" ref="W45" si="191">W46+W47</f>
        <v>0</v>
      </c>
      <c r="X45" s="312">
        <f t="shared" ref="X45" si="192">X46+X47</f>
        <v>0</v>
      </c>
      <c r="Y45" s="312">
        <f t="shared" ref="Y45" si="193">Y46+Y47</f>
        <v>0</v>
      </c>
      <c r="Z45" s="311">
        <f t="shared" ref="Z45" si="194">Z46+Z47</f>
        <v>0</v>
      </c>
      <c r="AA45" s="311">
        <f t="shared" ref="AA45" si="195">AA46+AA47</f>
        <v>0</v>
      </c>
      <c r="AB45" s="311">
        <f t="shared" ref="AB45" si="196">AB46+AB47</f>
        <v>0</v>
      </c>
      <c r="AC45" s="311">
        <f t="shared" ref="AC45" si="197">AC46+AC47</f>
        <v>0</v>
      </c>
      <c r="AD45" s="311">
        <f t="shared" ref="AD45" si="198">AD46+AD47</f>
        <v>0</v>
      </c>
      <c r="AE45" s="312">
        <f t="shared" ref="AE45" si="199">AE46+AE47</f>
        <v>0</v>
      </c>
      <c r="AF45" s="312">
        <f t="shared" ref="AF45" si="200">AF46+AF47</f>
        <v>0</v>
      </c>
      <c r="AG45" s="312">
        <f t="shared" ref="AG45" si="201">AG46+AG47</f>
        <v>0</v>
      </c>
      <c r="AH45" s="312">
        <f t="shared" ref="AH45" si="202">AH46+AH47</f>
        <v>0</v>
      </c>
      <c r="AI45" s="312">
        <f t="shared" ref="AI45" si="203">AI46+AI47</f>
        <v>0</v>
      </c>
      <c r="AJ45" s="311">
        <f t="shared" ref="AJ45" si="204">AJ46+AJ47</f>
        <v>80.330939999999998</v>
      </c>
      <c r="AK45" s="311">
        <f t="shared" ref="AK45" si="205">AK46+AK47</f>
        <v>0</v>
      </c>
      <c r="AL45" s="311">
        <f t="shared" ref="AL45" si="206">AL46+AL47</f>
        <v>0</v>
      </c>
      <c r="AM45" s="311">
        <f t="shared" ref="AM45" si="207">AM46+AM47</f>
        <v>28.91441</v>
      </c>
      <c r="AN45" s="311">
        <f t="shared" ref="AN45:AO45" si="208">AN46+AN47</f>
        <v>0</v>
      </c>
      <c r="AO45" s="312">
        <f t="shared" si="208"/>
        <v>28.045999999999999</v>
      </c>
      <c r="AP45" s="312"/>
      <c r="AQ45" s="312"/>
      <c r="AR45" s="312">
        <f t="shared" ref="AR45" si="209">AR46+AR47</f>
        <v>79.462530000000001</v>
      </c>
      <c r="AS45" s="312">
        <f t="shared" ref="AS45" si="210">AS46+AS47</f>
        <v>0</v>
      </c>
      <c r="AT45" s="311">
        <f t="shared" ref="AT45" si="211">AT46+AT47</f>
        <v>0</v>
      </c>
      <c r="AU45" s="311">
        <f t="shared" ref="AU45" si="212">AU46+AU47</f>
        <v>0</v>
      </c>
      <c r="AV45" s="311">
        <f t="shared" ref="AV45" si="213">AV46+AV47</f>
        <v>0</v>
      </c>
      <c r="AW45" s="311">
        <f t="shared" ref="AW45" si="214">AW46+AW47</f>
        <v>0</v>
      </c>
      <c r="AX45" s="311">
        <f t="shared" ref="AX45:AY45" si="215">AX46+AX47</f>
        <v>0</v>
      </c>
      <c r="AY45" s="312">
        <f t="shared" si="215"/>
        <v>0</v>
      </c>
      <c r="AZ45" s="312">
        <f t="shared" ref="AZ45" si="216">AZ46+AZ47</f>
        <v>0</v>
      </c>
      <c r="BA45" s="312">
        <f t="shared" ref="BA45" si="217">BA46+BA47</f>
        <v>0</v>
      </c>
      <c r="BB45" s="516"/>
      <c r="BC45" s="356"/>
    </row>
    <row r="46" spans="1:55" ht="39.75" customHeight="1" x14ac:dyDescent="0.3">
      <c r="A46" s="522"/>
      <c r="B46" s="522"/>
      <c r="C46" s="522"/>
      <c r="D46" s="268" t="s">
        <v>2</v>
      </c>
      <c r="E46" s="336">
        <f>H46+K46+N46+Q46+T46+W46+Z46+AE46+AJ46+AO46+AT46+AY46</f>
        <v>89.052930000000003</v>
      </c>
      <c r="F46" s="336">
        <f t="shared" si="89"/>
        <v>89.052930000000003</v>
      </c>
      <c r="G46" s="345">
        <f t="shared" si="85"/>
        <v>100</v>
      </c>
      <c r="H46" s="311"/>
      <c r="I46" s="311"/>
      <c r="J46" s="311"/>
      <c r="K46" s="312"/>
      <c r="L46" s="312"/>
      <c r="M46" s="312"/>
      <c r="N46" s="311">
        <v>9.5904000000000007</v>
      </c>
      <c r="O46" s="311">
        <v>9.5904000000000007</v>
      </c>
      <c r="P46" s="311"/>
      <c r="Q46" s="312"/>
      <c r="R46" s="312"/>
      <c r="S46" s="312"/>
      <c r="T46" s="311"/>
      <c r="U46" s="311"/>
      <c r="V46" s="311"/>
      <c r="W46" s="312"/>
      <c r="X46" s="312"/>
      <c r="Y46" s="312"/>
      <c r="Z46" s="311"/>
      <c r="AA46" s="311"/>
      <c r="AB46" s="311"/>
      <c r="AC46" s="311"/>
      <c r="AD46" s="311"/>
      <c r="AE46" s="312"/>
      <c r="AF46" s="312"/>
      <c r="AG46" s="312"/>
      <c r="AH46" s="312"/>
      <c r="AI46" s="312"/>
      <c r="AJ46" s="311">
        <v>51.416530000000002</v>
      </c>
      <c r="AK46" s="311"/>
      <c r="AL46" s="311"/>
      <c r="AM46" s="311"/>
      <c r="AN46" s="311"/>
      <c r="AO46" s="312">
        <v>28.045999999999999</v>
      </c>
      <c r="AP46" s="312"/>
      <c r="AQ46" s="312"/>
      <c r="AR46" s="312">
        <v>79.462530000000001</v>
      </c>
      <c r="AS46" s="312"/>
      <c r="AT46" s="311"/>
      <c r="AU46" s="311"/>
      <c r="AV46" s="311"/>
      <c r="AW46" s="311"/>
      <c r="AX46" s="311"/>
      <c r="AY46" s="312"/>
      <c r="AZ46" s="312"/>
      <c r="BA46" s="312"/>
      <c r="BB46" s="517"/>
      <c r="BC46" s="356"/>
    </row>
    <row r="47" spans="1:55" ht="28.5" customHeight="1" x14ac:dyDescent="0.3">
      <c r="A47" s="522"/>
      <c r="B47" s="522"/>
      <c r="C47" s="522"/>
      <c r="D47" s="268" t="s">
        <v>43</v>
      </c>
      <c r="E47" s="336">
        <f>H47+K47+N47+Q47+T47+W47+Z47+AE47+AJ47+AO47+AT47+AY47</f>
        <v>32.284010000000002</v>
      </c>
      <c r="F47" s="336">
        <f t="shared" si="89"/>
        <v>32.284010000000002</v>
      </c>
      <c r="G47" s="345">
        <f t="shared" si="85"/>
        <v>100</v>
      </c>
      <c r="H47" s="311"/>
      <c r="I47" s="311"/>
      <c r="J47" s="311"/>
      <c r="K47" s="312"/>
      <c r="L47" s="312"/>
      <c r="M47" s="312"/>
      <c r="N47" s="311">
        <v>3.3696000000000002</v>
      </c>
      <c r="O47" s="311">
        <v>3.3696000000000002</v>
      </c>
      <c r="P47" s="311"/>
      <c r="Q47" s="312"/>
      <c r="R47" s="312"/>
      <c r="S47" s="312"/>
      <c r="T47" s="311"/>
      <c r="U47" s="311"/>
      <c r="V47" s="311"/>
      <c r="W47" s="312"/>
      <c r="X47" s="312"/>
      <c r="Y47" s="312"/>
      <c r="Z47" s="311"/>
      <c r="AA47" s="311"/>
      <c r="AB47" s="311"/>
      <c r="AC47" s="311"/>
      <c r="AD47" s="311"/>
      <c r="AE47" s="312"/>
      <c r="AF47" s="312"/>
      <c r="AG47" s="312"/>
      <c r="AH47" s="312"/>
      <c r="AI47" s="312"/>
      <c r="AJ47" s="311">
        <f>18.06527+10.84914</f>
        <v>28.914410000000004</v>
      </c>
      <c r="AK47" s="311"/>
      <c r="AL47" s="311"/>
      <c r="AM47" s="311">
        <v>28.91441</v>
      </c>
      <c r="AN47" s="311"/>
      <c r="AO47" s="312"/>
      <c r="AP47" s="312"/>
      <c r="AQ47" s="312"/>
      <c r="AR47" s="312"/>
      <c r="AS47" s="312"/>
      <c r="AT47" s="311"/>
      <c r="AU47" s="311"/>
      <c r="AV47" s="311"/>
      <c r="AW47" s="311"/>
      <c r="AX47" s="311"/>
      <c r="AY47" s="312"/>
      <c r="AZ47" s="312"/>
      <c r="BA47" s="312"/>
      <c r="BB47" s="517"/>
      <c r="BC47" s="356"/>
    </row>
    <row r="48" spans="1:55" ht="24.75" customHeight="1" x14ac:dyDescent="0.3">
      <c r="A48" s="522" t="s">
        <v>313</v>
      </c>
      <c r="B48" s="522" t="s">
        <v>292</v>
      </c>
      <c r="C48" s="522"/>
      <c r="D48" s="139" t="s">
        <v>41</v>
      </c>
      <c r="E48" s="336">
        <f t="shared" si="88"/>
        <v>1333.1028799999999</v>
      </c>
      <c r="F48" s="336">
        <f>I48+L48+O48+R48+U48+X48+AC48+AH48+AM48+AR48+AW48+AZ48</f>
        <v>1333.1028799999999</v>
      </c>
      <c r="G48" s="345">
        <f t="shared" si="85"/>
        <v>100</v>
      </c>
      <c r="H48" s="311">
        <f t="shared" ref="H48" si="218">H49+H50</f>
        <v>0</v>
      </c>
      <c r="I48" s="311">
        <f t="shared" ref="I48" si="219">I49+I50</f>
        <v>0</v>
      </c>
      <c r="J48" s="311">
        <f t="shared" ref="J48" si="220">J49+J50</f>
        <v>0</v>
      </c>
      <c r="K48" s="312">
        <f t="shared" ref="K48" si="221">K49+K50</f>
        <v>0</v>
      </c>
      <c r="L48" s="312">
        <f t="shared" ref="L48" si="222">L49+L50</f>
        <v>186.4</v>
      </c>
      <c r="M48" s="312">
        <f t="shared" ref="M48" si="223">M49+M50</f>
        <v>186.4</v>
      </c>
      <c r="N48" s="311">
        <f t="shared" ref="N48" si="224">N49+N50</f>
        <v>97.806399999999996</v>
      </c>
      <c r="O48" s="311">
        <f t="shared" ref="O48" si="225">O49+O50</f>
        <v>97.806399999999996</v>
      </c>
      <c r="P48" s="311">
        <f t="shared" ref="P48" si="226">P49+P50</f>
        <v>0</v>
      </c>
      <c r="Q48" s="312">
        <f t="shared" ref="Q48" si="227">Q49+Q50</f>
        <v>212.11359999999999</v>
      </c>
      <c r="R48" s="312">
        <f t="shared" ref="R48" si="228">R49+R50</f>
        <v>212.11359999999999</v>
      </c>
      <c r="S48" s="312">
        <f t="shared" ref="S48" si="229">S49+S50</f>
        <v>0</v>
      </c>
      <c r="T48" s="311">
        <f t="shared" ref="T48" si="230">T49+T50</f>
        <v>5.92</v>
      </c>
      <c r="U48" s="311">
        <f t="shared" ref="U48" si="231">U49+U50</f>
        <v>5.92</v>
      </c>
      <c r="V48" s="311">
        <f t="shared" ref="V48" si="232">V49+V50</f>
        <v>0</v>
      </c>
      <c r="W48" s="312">
        <f t="shared" ref="W48" si="233">W49+W50</f>
        <v>0</v>
      </c>
      <c r="X48" s="312">
        <f t="shared" ref="X48" si="234">X49+X50</f>
        <v>0</v>
      </c>
      <c r="Y48" s="312">
        <f t="shared" ref="Y48" si="235">Y49+Y50</f>
        <v>0</v>
      </c>
      <c r="Z48" s="311">
        <f t="shared" ref="Z48" si="236">Z49+Z50</f>
        <v>405.0136</v>
      </c>
      <c r="AA48" s="311">
        <f t="shared" ref="AA48" si="237">AA49+AA50</f>
        <v>0</v>
      </c>
      <c r="AB48" s="311">
        <f t="shared" ref="AB48" si="238">AB49+AB50</f>
        <v>0</v>
      </c>
      <c r="AC48" s="311">
        <f t="shared" ref="AC48" si="239">AC49+AC50</f>
        <v>405.0136</v>
      </c>
      <c r="AD48" s="311">
        <f t="shared" ref="AD48" si="240">AD49+AD50</f>
        <v>0</v>
      </c>
      <c r="AE48" s="312">
        <f t="shared" ref="AE48" si="241">AE49+AE50</f>
        <v>0</v>
      </c>
      <c r="AF48" s="312">
        <f t="shared" ref="AF48" si="242">AF49+AF50</f>
        <v>0</v>
      </c>
      <c r="AG48" s="312">
        <f t="shared" ref="AG48" si="243">AG49+AG50</f>
        <v>0</v>
      </c>
      <c r="AH48" s="312">
        <f t="shared" ref="AH48" si="244">AH49+AH50</f>
        <v>0</v>
      </c>
      <c r="AI48" s="312">
        <f t="shared" ref="AI48" si="245">AI49+AI50</f>
        <v>0</v>
      </c>
      <c r="AJ48" s="311">
        <f t="shared" ref="AJ48" si="246">AJ49+AJ50</f>
        <v>468.98667999999998</v>
      </c>
      <c r="AK48" s="311">
        <f t="shared" ref="AK48" si="247">AK49+AK50</f>
        <v>0</v>
      </c>
      <c r="AL48" s="311">
        <f t="shared" ref="AL48" si="248">AL49+AL50</f>
        <v>0</v>
      </c>
      <c r="AM48" s="311">
        <f t="shared" ref="AM48" si="249">AM49+AM50</f>
        <v>168.32987</v>
      </c>
      <c r="AN48" s="311">
        <f t="shared" ref="AN48" si="250">AN49+AN50</f>
        <v>0</v>
      </c>
      <c r="AO48" s="312">
        <f>AO49+AO50</f>
        <v>0</v>
      </c>
      <c r="AP48" s="312"/>
      <c r="AQ48" s="312"/>
      <c r="AR48" s="312">
        <f t="shared" ref="AR48" si="251">AR49+AR50</f>
        <v>257.51940999999999</v>
      </c>
      <c r="AS48" s="312">
        <f t="shared" ref="AS48" si="252">AS49+AS50</f>
        <v>0</v>
      </c>
      <c r="AT48" s="311">
        <f t="shared" ref="AT48" si="253">AT49+AT50</f>
        <v>41.268009999999975</v>
      </c>
      <c r="AU48" s="311">
        <f t="shared" ref="AU48" si="254">AU49+AU50</f>
        <v>0</v>
      </c>
      <c r="AV48" s="311">
        <f t="shared" ref="AV48" si="255">AV49+AV50</f>
        <v>0</v>
      </c>
      <c r="AW48" s="311">
        <f t="shared" ref="AW48" si="256">AW49+AW50</f>
        <v>0</v>
      </c>
      <c r="AX48" s="311">
        <f t="shared" ref="AX48" si="257">AX49+AX50</f>
        <v>0</v>
      </c>
      <c r="AY48" s="312">
        <f t="shared" ref="AY48" si="258">AY49+AY50</f>
        <v>101.99458999999999</v>
      </c>
      <c r="AZ48" s="312">
        <f t="shared" ref="AZ48" si="259">AZ49+AZ50</f>
        <v>0</v>
      </c>
      <c r="BA48" s="312">
        <f t="shared" ref="BA48" si="260">BA49+BA50</f>
        <v>0</v>
      </c>
      <c r="BB48" s="516"/>
      <c r="BC48" s="356"/>
    </row>
    <row r="49" spans="1:55" ht="39.75" customHeight="1" x14ac:dyDescent="0.3">
      <c r="A49" s="522"/>
      <c r="B49" s="522"/>
      <c r="C49" s="522"/>
      <c r="D49" s="268" t="s">
        <v>2</v>
      </c>
      <c r="E49" s="336">
        <f t="shared" si="88"/>
        <v>928.88706999999999</v>
      </c>
      <c r="F49" s="336">
        <f t="shared" si="89"/>
        <v>928.88706999999999</v>
      </c>
      <c r="G49" s="345">
        <f t="shared" si="85"/>
        <v>100</v>
      </c>
      <c r="H49" s="311"/>
      <c r="I49" s="311"/>
      <c r="J49" s="311"/>
      <c r="K49" s="312"/>
      <c r="L49" s="312">
        <v>137.93600000000001</v>
      </c>
      <c r="M49" s="312">
        <v>137.94</v>
      </c>
      <c r="N49" s="311">
        <v>17.2272</v>
      </c>
      <c r="O49" s="311">
        <v>17.2272</v>
      </c>
      <c r="P49" s="311"/>
      <c r="Q49" s="312">
        <v>212.11359999999999</v>
      </c>
      <c r="R49" s="312">
        <v>212.11359999999999</v>
      </c>
      <c r="S49" s="312"/>
      <c r="T49" s="311">
        <v>4.3807999999999998</v>
      </c>
      <c r="U49" s="311">
        <v>4.3807999999999998</v>
      </c>
      <c r="V49" s="311"/>
      <c r="W49" s="312"/>
      <c r="X49" s="312"/>
      <c r="Y49" s="312"/>
      <c r="Z49" s="311">
        <f>111.2+188.51006</f>
        <v>299.71006</v>
      </c>
      <c r="AA49" s="311"/>
      <c r="AB49" s="311"/>
      <c r="AC49" s="311">
        <v>299.71006</v>
      </c>
      <c r="AD49" s="311"/>
      <c r="AE49" s="459"/>
      <c r="AF49" s="312"/>
      <c r="AG49" s="312"/>
      <c r="AH49" s="312"/>
      <c r="AI49" s="312"/>
      <c r="AJ49" s="311">
        <f>210.4784+75.96707</f>
        <v>286.44547</v>
      </c>
      <c r="AK49" s="311"/>
      <c r="AL49" s="311"/>
      <c r="AM49" s="311"/>
      <c r="AN49" s="311"/>
      <c r="AO49" s="312"/>
      <c r="AP49" s="312"/>
      <c r="AQ49" s="312"/>
      <c r="AR49" s="312">
        <v>257.51940999999999</v>
      </c>
      <c r="AS49" s="312"/>
      <c r="AT49" s="311">
        <f>222.2-188.51006</f>
        <v>33.689939999999979</v>
      </c>
      <c r="AU49" s="311"/>
      <c r="AV49" s="311"/>
      <c r="AW49" s="311"/>
      <c r="AX49" s="311"/>
      <c r="AY49" s="312">
        <v>75.319999999999993</v>
      </c>
      <c r="AZ49" s="312"/>
      <c r="BA49" s="312"/>
      <c r="BB49" s="517"/>
      <c r="BC49" s="356"/>
    </row>
    <row r="50" spans="1:55" ht="34.200000000000003" customHeight="1" x14ac:dyDescent="0.3">
      <c r="A50" s="522"/>
      <c r="B50" s="522"/>
      <c r="C50" s="522"/>
      <c r="D50" s="268" t="s">
        <v>43</v>
      </c>
      <c r="E50" s="336">
        <f t="shared" si="88"/>
        <v>404.21581000000009</v>
      </c>
      <c r="F50" s="336">
        <f t="shared" si="89"/>
        <v>404.21581000000003</v>
      </c>
      <c r="G50" s="345">
        <f t="shared" si="85"/>
        <v>99.999999999999986</v>
      </c>
      <c r="H50" s="311"/>
      <c r="I50" s="311"/>
      <c r="J50" s="311"/>
      <c r="K50" s="312"/>
      <c r="L50" s="312">
        <v>48.463999999999999</v>
      </c>
      <c r="M50" s="312">
        <v>48.46</v>
      </c>
      <c r="N50" s="311">
        <v>80.5792</v>
      </c>
      <c r="O50" s="311">
        <v>80.5792</v>
      </c>
      <c r="P50" s="311"/>
      <c r="Q50" s="312"/>
      <c r="R50" s="312"/>
      <c r="S50" s="312"/>
      <c r="T50" s="311">
        <v>1.5391999999999999</v>
      </c>
      <c r="U50" s="311">
        <v>1.5391999999999999</v>
      </c>
      <c r="V50" s="311"/>
      <c r="W50" s="312"/>
      <c r="X50" s="312"/>
      <c r="Y50" s="312"/>
      <c r="Z50" s="311">
        <f>39-4.11839+70.42193</f>
        <v>105.30354</v>
      </c>
      <c r="AA50" s="311"/>
      <c r="AB50" s="311"/>
      <c r="AC50" s="311">
        <v>105.30354</v>
      </c>
      <c r="AD50" s="311"/>
      <c r="AE50" s="312"/>
      <c r="AF50" s="312"/>
      <c r="AG50" s="312"/>
      <c r="AH50" s="312"/>
      <c r="AI50" s="312"/>
      <c r="AJ50" s="311">
        <f>78+26.69113+77.85008</f>
        <v>182.54121000000001</v>
      </c>
      <c r="AK50" s="311"/>
      <c r="AL50" s="311"/>
      <c r="AM50" s="311">
        <v>168.32987</v>
      </c>
      <c r="AN50" s="311"/>
      <c r="AO50" s="312"/>
      <c r="AP50" s="312"/>
      <c r="AQ50" s="312"/>
      <c r="AR50" s="312"/>
      <c r="AS50" s="312"/>
      <c r="AT50" s="311">
        <f>78-70.42193</f>
        <v>7.5780699999999968</v>
      </c>
      <c r="AU50" s="311"/>
      <c r="AV50" s="311"/>
      <c r="AW50" s="311"/>
      <c r="AX50" s="311"/>
      <c r="AY50" s="312">
        <v>26.674589999999998</v>
      </c>
      <c r="AZ50" s="312"/>
      <c r="BA50" s="312"/>
      <c r="BB50" s="517"/>
      <c r="BC50" s="356"/>
    </row>
    <row r="51" spans="1:55" ht="24.75" customHeight="1" x14ac:dyDescent="0.3">
      <c r="A51" s="522" t="s">
        <v>386</v>
      </c>
      <c r="B51" s="522" t="s">
        <v>293</v>
      </c>
      <c r="C51" s="522"/>
      <c r="D51" s="139" t="s">
        <v>41</v>
      </c>
      <c r="E51" s="336">
        <f t="shared" si="88"/>
        <v>0</v>
      </c>
      <c r="F51" s="336">
        <f t="shared" si="89"/>
        <v>0</v>
      </c>
      <c r="G51" s="345" t="e">
        <f t="shared" si="85"/>
        <v>#DIV/0!</v>
      </c>
      <c r="H51" s="311">
        <f t="shared" ref="H51" si="261">H52+H53</f>
        <v>0</v>
      </c>
      <c r="I51" s="311">
        <f t="shared" ref="I51" si="262">I52+I53</f>
        <v>0</v>
      </c>
      <c r="J51" s="311">
        <f t="shared" ref="J51" si="263">J52+J53</f>
        <v>0</v>
      </c>
      <c r="K51" s="312">
        <f t="shared" ref="K51" si="264">K52+K53</f>
        <v>0</v>
      </c>
      <c r="L51" s="312">
        <f t="shared" ref="L51" si="265">L52+L53</f>
        <v>0</v>
      </c>
      <c r="M51" s="312">
        <f t="shared" ref="M51" si="266">M52+M53</f>
        <v>0</v>
      </c>
      <c r="N51" s="311">
        <f t="shared" ref="N51" si="267">N52+N53</f>
        <v>0</v>
      </c>
      <c r="O51" s="311">
        <f t="shared" ref="O51" si="268">O52+O53</f>
        <v>0</v>
      </c>
      <c r="P51" s="311">
        <f t="shared" ref="P51" si="269">P52+P53</f>
        <v>0</v>
      </c>
      <c r="Q51" s="312">
        <f t="shared" ref="Q51" si="270">Q52+Q53</f>
        <v>0</v>
      </c>
      <c r="R51" s="312">
        <f t="shared" ref="R51" si="271">R52+R53</f>
        <v>0</v>
      </c>
      <c r="S51" s="312">
        <f t="shared" ref="S51" si="272">S52+S53</f>
        <v>0</v>
      </c>
      <c r="T51" s="311">
        <f t="shared" ref="T51" si="273">T52+T53</f>
        <v>0</v>
      </c>
      <c r="U51" s="311">
        <f t="shared" ref="U51" si="274">U52+U53</f>
        <v>0</v>
      </c>
      <c r="V51" s="311">
        <f t="shared" ref="V51" si="275">V52+V53</f>
        <v>0</v>
      </c>
      <c r="W51" s="312">
        <f t="shared" ref="W51" si="276">W52+W53</f>
        <v>0</v>
      </c>
      <c r="X51" s="312">
        <f t="shared" ref="X51" si="277">X52+X53</f>
        <v>0</v>
      </c>
      <c r="Y51" s="312">
        <f t="shared" ref="Y51" si="278">Y52+Y53</f>
        <v>0</v>
      </c>
      <c r="Z51" s="311">
        <f t="shared" ref="Z51" si="279">Z52+Z53</f>
        <v>0</v>
      </c>
      <c r="AA51" s="311">
        <f t="shared" ref="AA51" si="280">AA52+AA53</f>
        <v>0</v>
      </c>
      <c r="AB51" s="311">
        <f t="shared" ref="AB51" si="281">AB52+AB53</f>
        <v>0</v>
      </c>
      <c r="AC51" s="311">
        <f t="shared" ref="AC51" si="282">AC52+AC53</f>
        <v>0</v>
      </c>
      <c r="AD51" s="311">
        <f t="shared" ref="AD51" si="283">AD52+AD53</f>
        <v>0</v>
      </c>
      <c r="AE51" s="312">
        <f t="shared" ref="AE51" si="284">AE52+AE53</f>
        <v>0</v>
      </c>
      <c r="AF51" s="312">
        <f t="shared" ref="AF51" si="285">AF52+AF53</f>
        <v>0</v>
      </c>
      <c r="AG51" s="312">
        <f t="shared" ref="AG51" si="286">AG52+AG53</f>
        <v>0</v>
      </c>
      <c r="AH51" s="312">
        <f t="shared" ref="AH51" si="287">AH52+AH53</f>
        <v>0</v>
      </c>
      <c r="AI51" s="312">
        <f t="shared" ref="AI51" si="288">AI52+AI53</f>
        <v>0</v>
      </c>
      <c r="AJ51" s="311">
        <f t="shared" ref="AJ51" si="289">AJ52+AJ53</f>
        <v>0</v>
      </c>
      <c r="AK51" s="311">
        <f t="shared" ref="AK51" si="290">AK52+AK53</f>
        <v>0</v>
      </c>
      <c r="AL51" s="311">
        <f t="shared" ref="AL51" si="291">AL52+AL53</f>
        <v>0</v>
      </c>
      <c r="AM51" s="311">
        <f t="shared" ref="AM51" si="292">AM52+AM53</f>
        <v>0</v>
      </c>
      <c r="AN51" s="311">
        <f t="shared" ref="AN51" si="293">AN52+AN53</f>
        <v>0</v>
      </c>
      <c r="AO51" s="312">
        <f>AO52+AO53</f>
        <v>0</v>
      </c>
      <c r="AP51" s="312"/>
      <c r="AQ51" s="312"/>
      <c r="AR51" s="312">
        <f t="shared" ref="AR51" si="294">AR52+AR53</f>
        <v>0</v>
      </c>
      <c r="AS51" s="312">
        <f t="shared" ref="AS51" si="295">AS52+AS53</f>
        <v>0</v>
      </c>
      <c r="AT51" s="311">
        <f t="shared" ref="AT51" si="296">AT52+AT53</f>
        <v>0</v>
      </c>
      <c r="AU51" s="311">
        <f t="shared" ref="AU51" si="297">AU52+AU53</f>
        <v>0</v>
      </c>
      <c r="AV51" s="311">
        <f t="shared" ref="AV51" si="298">AV52+AV53</f>
        <v>0</v>
      </c>
      <c r="AW51" s="311">
        <f t="shared" ref="AW51" si="299">AW52+AW53</f>
        <v>0</v>
      </c>
      <c r="AX51" s="311">
        <f t="shared" ref="AX51" si="300">AX52+AX53</f>
        <v>0</v>
      </c>
      <c r="AY51" s="312">
        <f t="shared" ref="AY51" si="301">AY52+AY53</f>
        <v>0</v>
      </c>
      <c r="AZ51" s="312">
        <f t="shared" ref="AZ51" si="302">AZ52+AZ53</f>
        <v>0</v>
      </c>
      <c r="BA51" s="312">
        <f t="shared" ref="BA51" si="303">BA52+BA53</f>
        <v>0</v>
      </c>
      <c r="BB51" s="516"/>
      <c r="BC51" s="356"/>
    </row>
    <row r="52" spans="1:55" ht="41.7" customHeight="1" x14ac:dyDescent="0.3">
      <c r="A52" s="522"/>
      <c r="B52" s="522"/>
      <c r="C52" s="522"/>
      <c r="D52" s="268" t="s">
        <v>2</v>
      </c>
      <c r="E52" s="336">
        <f t="shared" si="88"/>
        <v>0</v>
      </c>
      <c r="F52" s="336">
        <f t="shared" si="89"/>
        <v>0</v>
      </c>
      <c r="G52" s="345" t="e">
        <f t="shared" si="85"/>
        <v>#DIV/0!</v>
      </c>
      <c r="H52" s="311"/>
      <c r="I52" s="311"/>
      <c r="J52" s="311"/>
      <c r="K52" s="312"/>
      <c r="L52" s="312"/>
      <c r="M52" s="312"/>
      <c r="N52" s="311"/>
      <c r="O52" s="311"/>
      <c r="P52" s="311"/>
      <c r="Q52" s="312"/>
      <c r="R52" s="312"/>
      <c r="S52" s="312"/>
      <c r="T52" s="311"/>
      <c r="U52" s="311"/>
      <c r="V52" s="311"/>
      <c r="W52" s="312"/>
      <c r="X52" s="312"/>
      <c r="Y52" s="312"/>
      <c r="Z52" s="311"/>
      <c r="AA52" s="311"/>
      <c r="AB52" s="311"/>
      <c r="AC52" s="311"/>
      <c r="AD52" s="311"/>
      <c r="AE52" s="312"/>
      <c r="AF52" s="312"/>
      <c r="AG52" s="312"/>
      <c r="AH52" s="312"/>
      <c r="AI52" s="312"/>
      <c r="AJ52" s="311"/>
      <c r="AK52" s="311"/>
      <c r="AL52" s="311"/>
      <c r="AM52" s="311"/>
      <c r="AN52" s="311"/>
      <c r="AO52" s="312"/>
      <c r="AP52" s="312"/>
      <c r="AQ52" s="312"/>
      <c r="AR52" s="312"/>
      <c r="AS52" s="312"/>
      <c r="AT52" s="311"/>
      <c r="AU52" s="311"/>
      <c r="AV52" s="311"/>
      <c r="AW52" s="311"/>
      <c r="AX52" s="311"/>
      <c r="AY52" s="312"/>
      <c r="AZ52" s="312"/>
      <c r="BA52" s="312"/>
      <c r="BB52" s="517"/>
      <c r="BC52" s="356"/>
    </row>
    <row r="53" spans="1:55" ht="28.5" customHeight="1" x14ac:dyDescent="0.3">
      <c r="A53" s="522"/>
      <c r="B53" s="522"/>
      <c r="C53" s="522"/>
      <c r="D53" s="268" t="s">
        <v>43</v>
      </c>
      <c r="E53" s="336">
        <f t="shared" si="88"/>
        <v>0</v>
      </c>
      <c r="F53" s="336">
        <f t="shared" si="89"/>
        <v>0</v>
      </c>
      <c r="G53" s="345" t="e">
        <f t="shared" si="85"/>
        <v>#DIV/0!</v>
      </c>
      <c r="H53" s="311"/>
      <c r="I53" s="311"/>
      <c r="J53" s="311"/>
      <c r="K53" s="312"/>
      <c r="L53" s="312"/>
      <c r="M53" s="312"/>
      <c r="N53" s="311"/>
      <c r="O53" s="311"/>
      <c r="P53" s="311"/>
      <c r="Q53" s="312"/>
      <c r="R53" s="312"/>
      <c r="S53" s="312"/>
      <c r="T53" s="311"/>
      <c r="U53" s="311"/>
      <c r="V53" s="311"/>
      <c r="W53" s="312"/>
      <c r="X53" s="312"/>
      <c r="Y53" s="312"/>
      <c r="Z53" s="311"/>
      <c r="AA53" s="311"/>
      <c r="AB53" s="311"/>
      <c r="AC53" s="311"/>
      <c r="AD53" s="311"/>
      <c r="AE53" s="312"/>
      <c r="AF53" s="312"/>
      <c r="AG53" s="312"/>
      <c r="AH53" s="312"/>
      <c r="AI53" s="312"/>
      <c r="AJ53" s="311"/>
      <c r="AK53" s="311"/>
      <c r="AL53" s="311"/>
      <c r="AM53" s="311"/>
      <c r="AN53" s="311"/>
      <c r="AO53" s="312"/>
      <c r="AP53" s="312"/>
      <c r="AQ53" s="312"/>
      <c r="AR53" s="312"/>
      <c r="AS53" s="312"/>
      <c r="AT53" s="311"/>
      <c r="AU53" s="311"/>
      <c r="AV53" s="311"/>
      <c r="AW53" s="311"/>
      <c r="AX53" s="311"/>
      <c r="AY53" s="312"/>
      <c r="AZ53" s="312"/>
      <c r="BA53" s="312"/>
      <c r="BB53" s="517"/>
      <c r="BC53" s="356"/>
    </row>
    <row r="54" spans="1:55" ht="25.5" customHeight="1" x14ac:dyDescent="0.3">
      <c r="A54" s="527" t="s">
        <v>7</v>
      </c>
      <c r="B54" s="527" t="s">
        <v>382</v>
      </c>
      <c r="C54" s="527" t="s">
        <v>284</v>
      </c>
      <c r="D54" s="138" t="s">
        <v>41</v>
      </c>
      <c r="E54" s="334">
        <f>E55+E56</f>
        <v>314.14517999999998</v>
      </c>
      <c r="F54" s="334">
        <f t="shared" ref="F54:BA54" si="304">F55+F56</f>
        <v>314.14517999999998</v>
      </c>
      <c r="G54" s="335">
        <f t="shared" ref="G54:G59" si="305">F54/E54*100</f>
        <v>100</v>
      </c>
      <c r="H54" s="309">
        <f t="shared" si="304"/>
        <v>0</v>
      </c>
      <c r="I54" s="309">
        <f t="shared" si="304"/>
        <v>0</v>
      </c>
      <c r="J54" s="309">
        <f t="shared" si="304"/>
        <v>0</v>
      </c>
      <c r="K54" s="309">
        <f t="shared" si="304"/>
        <v>0</v>
      </c>
      <c r="L54" s="309">
        <f t="shared" si="304"/>
        <v>190.33327</v>
      </c>
      <c r="M54" s="309">
        <f t="shared" si="304"/>
        <v>190.34</v>
      </c>
      <c r="N54" s="309">
        <f t="shared" si="304"/>
        <v>314.14517999999998</v>
      </c>
      <c r="O54" s="309">
        <f t="shared" si="304"/>
        <v>123.81191</v>
      </c>
      <c r="P54" s="309">
        <f t="shared" si="304"/>
        <v>0</v>
      </c>
      <c r="Q54" s="309">
        <f t="shared" si="304"/>
        <v>0</v>
      </c>
      <c r="R54" s="309">
        <f t="shared" si="304"/>
        <v>0</v>
      </c>
      <c r="S54" s="309">
        <f t="shared" si="304"/>
        <v>0</v>
      </c>
      <c r="T54" s="309">
        <f t="shared" si="304"/>
        <v>0</v>
      </c>
      <c r="U54" s="309">
        <f t="shared" si="304"/>
        <v>0</v>
      </c>
      <c r="V54" s="309">
        <f t="shared" si="304"/>
        <v>0</v>
      </c>
      <c r="W54" s="309">
        <f t="shared" si="304"/>
        <v>0</v>
      </c>
      <c r="X54" s="309">
        <f t="shared" si="304"/>
        <v>0</v>
      </c>
      <c r="Y54" s="309">
        <f t="shared" si="304"/>
        <v>0</v>
      </c>
      <c r="Z54" s="309">
        <f t="shared" si="304"/>
        <v>0</v>
      </c>
      <c r="AA54" s="309">
        <f t="shared" si="304"/>
        <v>0</v>
      </c>
      <c r="AB54" s="309">
        <f t="shared" si="304"/>
        <v>0</v>
      </c>
      <c r="AC54" s="309">
        <f t="shared" si="304"/>
        <v>0</v>
      </c>
      <c r="AD54" s="309">
        <f t="shared" si="304"/>
        <v>0</v>
      </c>
      <c r="AE54" s="309">
        <f t="shared" si="304"/>
        <v>0</v>
      </c>
      <c r="AF54" s="309">
        <f t="shared" si="304"/>
        <v>0</v>
      </c>
      <c r="AG54" s="309">
        <f t="shared" si="304"/>
        <v>0</v>
      </c>
      <c r="AH54" s="309">
        <f t="shared" si="304"/>
        <v>0</v>
      </c>
      <c r="AI54" s="309">
        <f t="shared" si="304"/>
        <v>0</v>
      </c>
      <c r="AJ54" s="309">
        <f t="shared" si="304"/>
        <v>0</v>
      </c>
      <c r="AK54" s="309">
        <f t="shared" si="304"/>
        <v>0</v>
      </c>
      <c r="AL54" s="309">
        <f t="shared" si="304"/>
        <v>0</v>
      </c>
      <c r="AM54" s="309">
        <f t="shared" si="304"/>
        <v>0</v>
      </c>
      <c r="AN54" s="309">
        <f t="shared" si="304"/>
        <v>0</v>
      </c>
      <c r="AO54" s="309">
        <f t="shared" si="304"/>
        <v>0</v>
      </c>
      <c r="AP54" s="309">
        <f t="shared" si="304"/>
        <v>0</v>
      </c>
      <c r="AQ54" s="309">
        <f t="shared" si="304"/>
        <v>0</v>
      </c>
      <c r="AR54" s="309">
        <f t="shared" si="304"/>
        <v>0</v>
      </c>
      <c r="AS54" s="309">
        <f t="shared" si="304"/>
        <v>0</v>
      </c>
      <c r="AT54" s="309">
        <f t="shared" si="304"/>
        <v>0</v>
      </c>
      <c r="AU54" s="309">
        <f t="shared" si="304"/>
        <v>0</v>
      </c>
      <c r="AV54" s="309">
        <f t="shared" si="304"/>
        <v>0</v>
      </c>
      <c r="AW54" s="309">
        <f t="shared" si="304"/>
        <v>0</v>
      </c>
      <c r="AX54" s="309">
        <f t="shared" si="304"/>
        <v>0</v>
      </c>
      <c r="AY54" s="309">
        <f t="shared" si="304"/>
        <v>0</v>
      </c>
      <c r="AZ54" s="309">
        <f t="shared" si="304"/>
        <v>0</v>
      </c>
      <c r="BA54" s="309">
        <f t="shared" si="304"/>
        <v>0</v>
      </c>
      <c r="BB54" s="520"/>
      <c r="BC54" s="357"/>
    </row>
    <row r="55" spans="1:55" ht="43.5" customHeight="1" x14ac:dyDescent="0.3">
      <c r="A55" s="527"/>
      <c r="B55" s="527"/>
      <c r="C55" s="527"/>
      <c r="D55" s="267" t="s">
        <v>2</v>
      </c>
      <c r="E55" s="334">
        <f>E58</f>
        <v>222</v>
      </c>
      <c r="F55" s="334">
        <f t="shared" ref="F55:BA55" si="306">F58</f>
        <v>222</v>
      </c>
      <c r="G55" s="335">
        <f t="shared" si="305"/>
        <v>100</v>
      </c>
      <c r="H55" s="309">
        <f t="shared" si="306"/>
        <v>0</v>
      </c>
      <c r="I55" s="309">
        <f t="shared" si="306"/>
        <v>0</v>
      </c>
      <c r="J55" s="309">
        <f t="shared" si="306"/>
        <v>0</v>
      </c>
      <c r="K55" s="309">
        <f t="shared" si="306"/>
        <v>0</v>
      </c>
      <c r="L55" s="309">
        <f t="shared" si="306"/>
        <v>140.84662</v>
      </c>
      <c r="M55" s="309">
        <v>140.85</v>
      </c>
      <c r="N55" s="309">
        <f t="shared" si="306"/>
        <v>222</v>
      </c>
      <c r="O55" s="309">
        <f t="shared" si="306"/>
        <v>81.153379999999999</v>
      </c>
      <c r="P55" s="309">
        <f t="shared" si="306"/>
        <v>0</v>
      </c>
      <c r="Q55" s="309">
        <f t="shared" si="306"/>
        <v>0</v>
      </c>
      <c r="R55" s="309">
        <f t="shared" si="306"/>
        <v>0</v>
      </c>
      <c r="S55" s="309">
        <f t="shared" si="306"/>
        <v>0</v>
      </c>
      <c r="T55" s="309">
        <f t="shared" si="306"/>
        <v>0</v>
      </c>
      <c r="U55" s="309">
        <f t="shared" si="306"/>
        <v>0</v>
      </c>
      <c r="V55" s="309">
        <f t="shared" si="306"/>
        <v>0</v>
      </c>
      <c r="W55" s="309">
        <f t="shared" si="306"/>
        <v>0</v>
      </c>
      <c r="X55" s="309">
        <f t="shared" si="306"/>
        <v>0</v>
      </c>
      <c r="Y55" s="309">
        <f t="shared" si="306"/>
        <v>0</v>
      </c>
      <c r="Z55" s="309">
        <f t="shared" si="306"/>
        <v>0</v>
      </c>
      <c r="AA55" s="309">
        <f t="shared" si="306"/>
        <v>0</v>
      </c>
      <c r="AB55" s="309">
        <f t="shared" si="306"/>
        <v>0</v>
      </c>
      <c r="AC55" s="309">
        <f t="shared" si="306"/>
        <v>0</v>
      </c>
      <c r="AD55" s="309">
        <f t="shared" si="306"/>
        <v>0</v>
      </c>
      <c r="AE55" s="309">
        <f t="shared" si="306"/>
        <v>0</v>
      </c>
      <c r="AF55" s="309">
        <f t="shared" si="306"/>
        <v>0</v>
      </c>
      <c r="AG55" s="309">
        <f t="shared" si="306"/>
        <v>0</v>
      </c>
      <c r="AH55" s="309">
        <f t="shared" si="306"/>
        <v>0</v>
      </c>
      <c r="AI55" s="309">
        <f t="shared" si="306"/>
        <v>0</v>
      </c>
      <c r="AJ55" s="309">
        <f t="shared" si="306"/>
        <v>0</v>
      </c>
      <c r="AK55" s="309">
        <f t="shared" si="306"/>
        <v>0</v>
      </c>
      <c r="AL55" s="309">
        <f t="shared" si="306"/>
        <v>0</v>
      </c>
      <c r="AM55" s="309">
        <f t="shared" si="306"/>
        <v>0</v>
      </c>
      <c r="AN55" s="309">
        <f t="shared" si="306"/>
        <v>0</v>
      </c>
      <c r="AO55" s="309">
        <f t="shared" si="306"/>
        <v>0</v>
      </c>
      <c r="AP55" s="309">
        <f t="shared" si="306"/>
        <v>0</v>
      </c>
      <c r="AQ55" s="309">
        <f t="shared" si="306"/>
        <v>0</v>
      </c>
      <c r="AR55" s="309">
        <f t="shared" si="306"/>
        <v>0</v>
      </c>
      <c r="AS55" s="309">
        <f t="shared" si="306"/>
        <v>0</v>
      </c>
      <c r="AT55" s="309">
        <f t="shared" si="306"/>
        <v>0</v>
      </c>
      <c r="AU55" s="309">
        <f t="shared" si="306"/>
        <v>0</v>
      </c>
      <c r="AV55" s="309">
        <f t="shared" si="306"/>
        <v>0</v>
      </c>
      <c r="AW55" s="309">
        <f t="shared" si="306"/>
        <v>0</v>
      </c>
      <c r="AX55" s="309">
        <f t="shared" si="306"/>
        <v>0</v>
      </c>
      <c r="AY55" s="309">
        <f t="shared" si="306"/>
        <v>0</v>
      </c>
      <c r="AZ55" s="309">
        <f t="shared" si="306"/>
        <v>0</v>
      </c>
      <c r="BA55" s="309">
        <f t="shared" si="306"/>
        <v>0</v>
      </c>
      <c r="BB55" s="521"/>
      <c r="BC55" s="357"/>
    </row>
    <row r="56" spans="1:55" ht="30.75" customHeight="1" x14ac:dyDescent="0.3">
      <c r="A56" s="527"/>
      <c r="B56" s="527"/>
      <c r="C56" s="527"/>
      <c r="D56" s="267" t="s">
        <v>43</v>
      </c>
      <c r="E56" s="334">
        <f>E59</f>
        <v>92.145179999999996</v>
      </c>
      <c r="F56" s="334">
        <f t="shared" ref="F56:BA56" si="307">F59</f>
        <v>92.145179999999996</v>
      </c>
      <c r="G56" s="335">
        <f t="shared" si="305"/>
        <v>100</v>
      </c>
      <c r="H56" s="309">
        <f t="shared" si="307"/>
        <v>0</v>
      </c>
      <c r="I56" s="309">
        <f t="shared" si="307"/>
        <v>0</v>
      </c>
      <c r="J56" s="309">
        <f t="shared" si="307"/>
        <v>0</v>
      </c>
      <c r="K56" s="309">
        <f t="shared" si="307"/>
        <v>0</v>
      </c>
      <c r="L56" s="309">
        <f t="shared" si="307"/>
        <v>49.486649999999997</v>
      </c>
      <c r="M56" s="309">
        <v>49.49</v>
      </c>
      <c r="N56" s="309">
        <f t="shared" si="307"/>
        <v>92.145179999999996</v>
      </c>
      <c r="O56" s="309">
        <f t="shared" si="307"/>
        <v>42.658529999999999</v>
      </c>
      <c r="P56" s="309">
        <f t="shared" si="307"/>
        <v>0</v>
      </c>
      <c r="Q56" s="309">
        <f t="shared" si="307"/>
        <v>0</v>
      </c>
      <c r="R56" s="309">
        <f t="shared" si="307"/>
        <v>0</v>
      </c>
      <c r="S56" s="309">
        <f t="shared" si="307"/>
        <v>0</v>
      </c>
      <c r="T56" s="309">
        <f t="shared" si="307"/>
        <v>0</v>
      </c>
      <c r="U56" s="309">
        <f t="shared" si="307"/>
        <v>0</v>
      </c>
      <c r="V56" s="309">
        <f t="shared" si="307"/>
        <v>0</v>
      </c>
      <c r="W56" s="309">
        <f t="shared" si="307"/>
        <v>0</v>
      </c>
      <c r="X56" s="309">
        <f t="shared" si="307"/>
        <v>0</v>
      </c>
      <c r="Y56" s="309">
        <f t="shared" si="307"/>
        <v>0</v>
      </c>
      <c r="Z56" s="309">
        <f t="shared" si="307"/>
        <v>0</v>
      </c>
      <c r="AA56" s="309">
        <f t="shared" si="307"/>
        <v>0</v>
      </c>
      <c r="AB56" s="309">
        <f t="shared" si="307"/>
        <v>0</v>
      </c>
      <c r="AC56" s="309">
        <f t="shared" si="307"/>
        <v>0</v>
      </c>
      <c r="AD56" s="309">
        <f t="shared" si="307"/>
        <v>0</v>
      </c>
      <c r="AE56" s="309">
        <f t="shared" si="307"/>
        <v>0</v>
      </c>
      <c r="AF56" s="309">
        <f t="shared" si="307"/>
        <v>0</v>
      </c>
      <c r="AG56" s="309">
        <f t="shared" si="307"/>
        <v>0</v>
      </c>
      <c r="AH56" s="309">
        <f t="shared" si="307"/>
        <v>0</v>
      </c>
      <c r="AI56" s="309">
        <f t="shared" si="307"/>
        <v>0</v>
      </c>
      <c r="AJ56" s="309">
        <f t="shared" si="307"/>
        <v>0</v>
      </c>
      <c r="AK56" s="309">
        <f t="shared" si="307"/>
        <v>0</v>
      </c>
      <c r="AL56" s="309">
        <f t="shared" si="307"/>
        <v>0</v>
      </c>
      <c r="AM56" s="309">
        <f t="shared" si="307"/>
        <v>0</v>
      </c>
      <c r="AN56" s="309">
        <f t="shared" si="307"/>
        <v>0</v>
      </c>
      <c r="AO56" s="309">
        <f t="shared" si="307"/>
        <v>0</v>
      </c>
      <c r="AP56" s="309">
        <f t="shared" si="307"/>
        <v>0</v>
      </c>
      <c r="AQ56" s="309">
        <f t="shared" si="307"/>
        <v>0</v>
      </c>
      <c r="AR56" s="309">
        <f t="shared" si="307"/>
        <v>0</v>
      </c>
      <c r="AS56" s="309">
        <f t="shared" si="307"/>
        <v>0</v>
      </c>
      <c r="AT56" s="309">
        <f t="shared" si="307"/>
        <v>0</v>
      </c>
      <c r="AU56" s="309">
        <f t="shared" si="307"/>
        <v>0</v>
      </c>
      <c r="AV56" s="309">
        <f t="shared" si="307"/>
        <v>0</v>
      </c>
      <c r="AW56" s="309">
        <f t="shared" si="307"/>
        <v>0</v>
      </c>
      <c r="AX56" s="309">
        <f t="shared" si="307"/>
        <v>0</v>
      </c>
      <c r="AY56" s="309">
        <f t="shared" si="307"/>
        <v>0</v>
      </c>
      <c r="AZ56" s="309">
        <f t="shared" si="307"/>
        <v>0</v>
      </c>
      <c r="BA56" s="309">
        <f t="shared" si="307"/>
        <v>0</v>
      </c>
      <c r="BB56" s="521"/>
      <c r="BC56" s="357"/>
    </row>
    <row r="57" spans="1:55" ht="27.75" customHeight="1" x14ac:dyDescent="0.3">
      <c r="A57" s="522" t="s">
        <v>318</v>
      </c>
      <c r="B57" s="522" t="s">
        <v>295</v>
      </c>
      <c r="C57" s="522"/>
      <c r="D57" s="139" t="s">
        <v>41</v>
      </c>
      <c r="E57" s="336">
        <f>H57+K57+N57+Q57+T57+W57+Z57+AE57+AJ57+AO57+AT57+AY57</f>
        <v>314.14517999999998</v>
      </c>
      <c r="F57" s="336">
        <f t="shared" ref="F57:F59" si="308">I57+L57+O57+R57+U57+X57+AC57+AH57+AM57+AR57+AW57+AZ57</f>
        <v>314.14517999999998</v>
      </c>
      <c r="G57" s="345">
        <f t="shared" si="305"/>
        <v>100</v>
      </c>
      <c r="H57" s="311">
        <f t="shared" ref="H57" si="309">H58+H59</f>
        <v>0</v>
      </c>
      <c r="I57" s="311">
        <f t="shared" ref="I57" si="310">I58+I59</f>
        <v>0</v>
      </c>
      <c r="J57" s="311">
        <f t="shared" ref="J57" si="311">J58+J59</f>
        <v>0</v>
      </c>
      <c r="K57" s="312">
        <f t="shared" ref="K57" si="312">K58+K59</f>
        <v>0</v>
      </c>
      <c r="L57" s="312">
        <f t="shared" ref="L57" si="313">L58+L59</f>
        <v>190.33327</v>
      </c>
      <c r="M57" s="312">
        <f t="shared" ref="M57" si="314">M58+M59</f>
        <v>190.34</v>
      </c>
      <c r="N57" s="311">
        <f t="shared" ref="N57" si="315">N58+N59</f>
        <v>314.14517999999998</v>
      </c>
      <c r="O57" s="311">
        <f t="shared" ref="O57" si="316">O58+O59</f>
        <v>123.81191</v>
      </c>
      <c r="P57" s="311">
        <f t="shared" ref="P57" si="317">P58+P59</f>
        <v>0</v>
      </c>
      <c r="Q57" s="312">
        <f t="shared" ref="Q57" si="318">Q58+Q59</f>
        <v>0</v>
      </c>
      <c r="R57" s="312">
        <f t="shared" ref="R57" si="319">R58+R59</f>
        <v>0</v>
      </c>
      <c r="S57" s="312">
        <f t="shared" ref="S57" si="320">S58+S59</f>
        <v>0</v>
      </c>
      <c r="T57" s="311">
        <f t="shared" ref="T57" si="321">T58+T59</f>
        <v>0</v>
      </c>
      <c r="U57" s="311">
        <f t="shared" ref="U57" si="322">U58+U59</f>
        <v>0</v>
      </c>
      <c r="V57" s="311">
        <f t="shared" ref="V57" si="323">V58+V59</f>
        <v>0</v>
      </c>
      <c r="W57" s="312">
        <f t="shared" ref="W57" si="324">W58+W59</f>
        <v>0</v>
      </c>
      <c r="X57" s="312">
        <f t="shared" ref="X57" si="325">X58+X59</f>
        <v>0</v>
      </c>
      <c r="Y57" s="312">
        <f t="shared" ref="Y57" si="326">Y58+Y59</f>
        <v>0</v>
      </c>
      <c r="Z57" s="311">
        <f t="shared" ref="Z57" si="327">Z58+Z59</f>
        <v>0</v>
      </c>
      <c r="AA57" s="311">
        <f t="shared" ref="AA57" si="328">AA58+AA59</f>
        <v>0</v>
      </c>
      <c r="AB57" s="311">
        <f t="shared" ref="AB57" si="329">AB58+AB59</f>
        <v>0</v>
      </c>
      <c r="AC57" s="311">
        <f t="shared" ref="AC57" si="330">AC58+AC59</f>
        <v>0</v>
      </c>
      <c r="AD57" s="311">
        <f t="shared" ref="AD57" si="331">AD58+AD59</f>
        <v>0</v>
      </c>
      <c r="AE57" s="312">
        <f t="shared" ref="AE57" si="332">AE58+AE59</f>
        <v>0</v>
      </c>
      <c r="AF57" s="312">
        <f t="shared" ref="AF57" si="333">AF58+AF59</f>
        <v>0</v>
      </c>
      <c r="AG57" s="312">
        <f t="shared" ref="AG57" si="334">AG58+AG59</f>
        <v>0</v>
      </c>
      <c r="AH57" s="312">
        <f t="shared" ref="AH57" si="335">AH58+AH59</f>
        <v>0</v>
      </c>
      <c r="AI57" s="312">
        <f t="shared" ref="AI57" si="336">AI58+AI59</f>
        <v>0</v>
      </c>
      <c r="AJ57" s="311">
        <f t="shared" ref="AJ57" si="337">AJ58+AJ59</f>
        <v>0</v>
      </c>
      <c r="AK57" s="311">
        <f t="shared" ref="AK57" si="338">AK58+AK59</f>
        <v>0</v>
      </c>
      <c r="AL57" s="311">
        <f t="shared" ref="AL57" si="339">AL58+AL59</f>
        <v>0</v>
      </c>
      <c r="AM57" s="311">
        <f t="shared" ref="AM57" si="340">AM58+AM59</f>
        <v>0</v>
      </c>
      <c r="AN57" s="311">
        <f t="shared" ref="AN57" si="341">AN58+AN59</f>
        <v>0</v>
      </c>
      <c r="AO57" s="312">
        <f>AO58+AO59</f>
        <v>0</v>
      </c>
      <c r="AP57" s="312"/>
      <c r="AQ57" s="312"/>
      <c r="AR57" s="312">
        <f t="shared" ref="AR57" si="342">AR58+AR59</f>
        <v>0</v>
      </c>
      <c r="AS57" s="312">
        <f t="shared" ref="AS57" si="343">AS58+AS59</f>
        <v>0</v>
      </c>
      <c r="AT57" s="311">
        <f t="shared" ref="AT57" si="344">AT58+AT59</f>
        <v>0</v>
      </c>
      <c r="AU57" s="311">
        <f t="shared" ref="AU57" si="345">AU58+AU59</f>
        <v>0</v>
      </c>
      <c r="AV57" s="311">
        <f t="shared" ref="AV57" si="346">AV58+AV59</f>
        <v>0</v>
      </c>
      <c r="AW57" s="311">
        <f t="shared" ref="AW57" si="347">AW58+AW59</f>
        <v>0</v>
      </c>
      <c r="AX57" s="311">
        <f t="shared" ref="AX57" si="348">AX58+AX59</f>
        <v>0</v>
      </c>
      <c r="AY57" s="312">
        <f t="shared" ref="AY57" si="349">AY58+AY59</f>
        <v>0</v>
      </c>
      <c r="AZ57" s="312">
        <f t="shared" ref="AZ57" si="350">AZ58+AZ59</f>
        <v>0</v>
      </c>
      <c r="BA57" s="312">
        <f t="shared" ref="BA57" si="351">BA58+BA59</f>
        <v>0</v>
      </c>
      <c r="BB57" s="516"/>
      <c r="BC57" s="356"/>
    </row>
    <row r="58" spans="1:55" ht="41.7" customHeight="1" x14ac:dyDescent="0.3">
      <c r="A58" s="522"/>
      <c r="B58" s="522"/>
      <c r="C58" s="522"/>
      <c r="D58" s="268" t="s">
        <v>2</v>
      </c>
      <c r="E58" s="336">
        <f>H58+K58+N58+Q58+T58+W58+Z58+AE58+AJ58+AO58+AT58+AY58</f>
        <v>222</v>
      </c>
      <c r="F58" s="336">
        <f t="shared" si="308"/>
        <v>222</v>
      </c>
      <c r="G58" s="345">
        <f t="shared" si="305"/>
        <v>100</v>
      </c>
      <c r="H58" s="311"/>
      <c r="I58" s="311"/>
      <c r="J58" s="311"/>
      <c r="K58" s="312"/>
      <c r="L58" s="312">
        <v>140.84662</v>
      </c>
      <c r="M58" s="312">
        <v>140.85</v>
      </c>
      <c r="N58" s="311">
        <v>222</v>
      </c>
      <c r="O58" s="311">
        <v>81.153379999999999</v>
      </c>
      <c r="P58" s="311"/>
      <c r="Q58" s="312"/>
      <c r="R58" s="312"/>
      <c r="S58" s="312"/>
      <c r="T58" s="311"/>
      <c r="U58" s="311"/>
      <c r="V58" s="311"/>
      <c r="W58" s="312"/>
      <c r="X58" s="312"/>
      <c r="Y58" s="312"/>
      <c r="Z58" s="311"/>
      <c r="AA58" s="311"/>
      <c r="AB58" s="311"/>
      <c r="AC58" s="311"/>
      <c r="AD58" s="311"/>
      <c r="AE58" s="312"/>
      <c r="AF58" s="312"/>
      <c r="AG58" s="312"/>
      <c r="AH58" s="312"/>
      <c r="AI58" s="312"/>
      <c r="AJ58" s="311"/>
      <c r="AK58" s="311"/>
      <c r="AL58" s="311"/>
      <c r="AM58" s="311"/>
      <c r="AN58" s="311"/>
      <c r="AO58" s="312"/>
      <c r="AP58" s="312"/>
      <c r="AQ58" s="312"/>
      <c r="AR58" s="312"/>
      <c r="AS58" s="312"/>
      <c r="AT58" s="311"/>
      <c r="AU58" s="311"/>
      <c r="AV58" s="311"/>
      <c r="AW58" s="311"/>
      <c r="AX58" s="311"/>
      <c r="AY58" s="312"/>
      <c r="AZ58" s="312"/>
      <c r="BA58" s="312"/>
      <c r="BB58" s="517"/>
      <c r="BC58" s="356"/>
    </row>
    <row r="59" spans="1:55" ht="30" customHeight="1" x14ac:dyDescent="0.3">
      <c r="A59" s="522"/>
      <c r="B59" s="522"/>
      <c r="C59" s="522"/>
      <c r="D59" s="268" t="s">
        <v>43</v>
      </c>
      <c r="E59" s="336">
        <f>H59+K59+N59+Q59+T59+W59+Z59+AE59+AJ59+AO59+AT59+AY59</f>
        <v>92.145179999999996</v>
      </c>
      <c r="F59" s="336">
        <f t="shared" si="308"/>
        <v>92.145179999999996</v>
      </c>
      <c r="G59" s="345">
        <f t="shared" si="305"/>
        <v>100</v>
      </c>
      <c r="H59" s="311"/>
      <c r="I59" s="311"/>
      <c r="J59" s="311"/>
      <c r="K59" s="312"/>
      <c r="L59" s="312">
        <v>49.486649999999997</v>
      </c>
      <c r="M59" s="312">
        <v>49.49</v>
      </c>
      <c r="N59" s="311">
        <f>78+14.14518</f>
        <v>92.145179999999996</v>
      </c>
      <c r="O59" s="311">
        <v>42.658529999999999</v>
      </c>
      <c r="P59" s="311"/>
      <c r="Q59" s="312"/>
      <c r="R59" s="312"/>
      <c r="S59" s="312"/>
      <c r="T59" s="311"/>
      <c r="U59" s="311"/>
      <c r="V59" s="311"/>
      <c r="W59" s="312"/>
      <c r="X59" s="312"/>
      <c r="Y59" s="312"/>
      <c r="Z59" s="311"/>
      <c r="AA59" s="311"/>
      <c r="AB59" s="311"/>
      <c r="AC59" s="311"/>
      <c r="AD59" s="311"/>
      <c r="AE59" s="312"/>
      <c r="AF59" s="312"/>
      <c r="AG59" s="312"/>
      <c r="AH59" s="312"/>
      <c r="AI59" s="312"/>
      <c r="AJ59" s="311"/>
      <c r="AK59" s="311"/>
      <c r="AL59" s="311"/>
      <c r="AM59" s="311"/>
      <c r="AN59" s="311"/>
      <c r="AO59" s="312"/>
      <c r="AP59" s="312"/>
      <c r="AQ59" s="312"/>
      <c r="AR59" s="312"/>
      <c r="AS59" s="312"/>
      <c r="AT59" s="311"/>
      <c r="AU59" s="311"/>
      <c r="AV59" s="311"/>
      <c r="AW59" s="311"/>
      <c r="AX59" s="311"/>
      <c r="AY59" s="312"/>
      <c r="AZ59" s="312"/>
      <c r="BA59" s="312"/>
      <c r="BB59" s="517"/>
      <c r="BC59" s="356"/>
    </row>
    <row r="60" spans="1:55" ht="27.45" customHeight="1" x14ac:dyDescent="0.3">
      <c r="A60" s="527" t="s">
        <v>14</v>
      </c>
      <c r="B60" s="527" t="s">
        <v>294</v>
      </c>
      <c r="C60" s="527" t="s">
        <v>284</v>
      </c>
      <c r="D60" s="138" t="s">
        <v>41</v>
      </c>
      <c r="E60" s="334">
        <f>E61+E62</f>
        <v>1283.78378</v>
      </c>
      <c r="F60" s="334">
        <f t="shared" ref="F60" si="352">F61+F62</f>
        <v>1000</v>
      </c>
      <c r="G60" s="335">
        <f t="shared" ref="G60:G65" si="353">F60/E60*100</f>
        <v>77.894737071689761</v>
      </c>
      <c r="H60" s="334">
        <f>H61+H62</f>
        <v>0</v>
      </c>
      <c r="I60" s="334">
        <f t="shared" ref="I60" si="354">I61+I62</f>
        <v>0</v>
      </c>
      <c r="J60" s="334">
        <f t="shared" ref="J60" si="355">J61+J62</f>
        <v>0</v>
      </c>
      <c r="K60" s="334">
        <f>K61+K62</f>
        <v>0</v>
      </c>
      <c r="L60" s="334">
        <f t="shared" ref="L60" si="356">L61+L62</f>
        <v>0</v>
      </c>
      <c r="M60" s="334">
        <f t="shared" ref="M60" si="357">M61+M62</f>
        <v>0</v>
      </c>
      <c r="N60" s="334">
        <f>N61+N62</f>
        <v>0</v>
      </c>
      <c r="O60" s="334">
        <f t="shared" ref="O60" si="358">O61+O62</f>
        <v>0</v>
      </c>
      <c r="P60" s="334">
        <f t="shared" ref="P60" si="359">P61+P62</f>
        <v>0</v>
      </c>
      <c r="Q60" s="334">
        <f>Q61+Q62</f>
        <v>0</v>
      </c>
      <c r="R60" s="334">
        <f t="shared" ref="R60" si="360">R61+R62</f>
        <v>0</v>
      </c>
      <c r="S60" s="334">
        <f t="shared" ref="S60" si="361">S61+S62</f>
        <v>0</v>
      </c>
      <c r="T60" s="334">
        <f>T61+T62</f>
        <v>0</v>
      </c>
      <c r="U60" s="334">
        <f t="shared" ref="U60" si="362">U61+U62</f>
        <v>0</v>
      </c>
      <c r="V60" s="334">
        <f t="shared" ref="V60" si="363">V61+V62</f>
        <v>0</v>
      </c>
      <c r="W60" s="334">
        <f>W61+W62</f>
        <v>0</v>
      </c>
      <c r="X60" s="334">
        <f t="shared" ref="X60" si="364">X61+X62</f>
        <v>0</v>
      </c>
      <c r="Y60" s="334">
        <f t="shared" ref="Y60" si="365">Y61+Y62</f>
        <v>0</v>
      </c>
      <c r="Z60" s="334">
        <f>Z61+Z62</f>
        <v>600</v>
      </c>
      <c r="AA60" s="334">
        <f t="shared" ref="AA60" si="366">AA61+AA62</f>
        <v>0</v>
      </c>
      <c r="AB60" s="334">
        <f t="shared" ref="AB60:AD60" si="367">AB61+AB62</f>
        <v>0</v>
      </c>
      <c r="AC60" s="334">
        <f t="shared" si="367"/>
        <v>600</v>
      </c>
      <c r="AD60" s="334">
        <f t="shared" si="367"/>
        <v>0</v>
      </c>
      <c r="AE60" s="334">
        <f>AE61+AE62</f>
        <v>0</v>
      </c>
      <c r="AF60" s="334">
        <f t="shared" ref="AF60" si="368">AF61+AF62</f>
        <v>0</v>
      </c>
      <c r="AG60" s="334">
        <f t="shared" ref="AG60:AI60" si="369">AG61+AG62</f>
        <v>0</v>
      </c>
      <c r="AH60" s="334">
        <f t="shared" si="369"/>
        <v>0</v>
      </c>
      <c r="AI60" s="334">
        <f t="shared" si="369"/>
        <v>0</v>
      </c>
      <c r="AJ60" s="334">
        <f>AJ61+AJ62</f>
        <v>0</v>
      </c>
      <c r="AK60" s="334">
        <f t="shared" ref="AK60" si="370">AK61+AK62</f>
        <v>0</v>
      </c>
      <c r="AL60" s="334">
        <f t="shared" ref="AL60" si="371">AL61+AL62</f>
        <v>0</v>
      </c>
      <c r="AM60" s="334">
        <f t="shared" ref="AM60" si="372">AM61+AM62</f>
        <v>104</v>
      </c>
      <c r="AN60" s="334">
        <f t="shared" ref="AN60" si="373">AN61+AN62</f>
        <v>0</v>
      </c>
      <c r="AO60" s="334">
        <f>AO61+AO62</f>
        <v>296</v>
      </c>
      <c r="AP60" s="334">
        <f t="shared" ref="AP60" si="374">AP61+AP62</f>
        <v>0</v>
      </c>
      <c r="AQ60" s="334">
        <f t="shared" ref="AQ60" si="375">AQ61+AQ62</f>
        <v>0</v>
      </c>
      <c r="AR60" s="334">
        <f t="shared" ref="AR60" si="376">AR61+AR62</f>
        <v>296</v>
      </c>
      <c r="AS60" s="334">
        <f t="shared" ref="AS60" si="377">AS61+AS62</f>
        <v>0</v>
      </c>
      <c r="AT60" s="334">
        <f>AT61+AT62</f>
        <v>200</v>
      </c>
      <c r="AU60" s="334">
        <f t="shared" ref="AU60" si="378">AU61+AU62</f>
        <v>0</v>
      </c>
      <c r="AV60" s="334">
        <f t="shared" ref="AV60" si="379">AV61+AV62</f>
        <v>0</v>
      </c>
      <c r="AW60" s="334">
        <f t="shared" ref="AW60" si="380">AW61+AW62</f>
        <v>0</v>
      </c>
      <c r="AX60" s="334">
        <f t="shared" ref="AX60" si="381">AX61+AX62</f>
        <v>0</v>
      </c>
      <c r="AY60" s="334">
        <f>AY61+AY62</f>
        <v>187.78377999999998</v>
      </c>
      <c r="AZ60" s="334">
        <f>AZ61+AZ62</f>
        <v>0</v>
      </c>
      <c r="BA60" s="334">
        <f>BA61+BA62</f>
        <v>0</v>
      </c>
      <c r="BB60" s="516"/>
      <c r="BC60" s="356"/>
    </row>
    <row r="61" spans="1:55" ht="46.5" customHeight="1" x14ac:dyDescent="0.3">
      <c r="A61" s="527"/>
      <c r="B61" s="527"/>
      <c r="C61" s="527"/>
      <c r="D61" s="267" t="s">
        <v>2</v>
      </c>
      <c r="E61" s="334">
        <f>E64</f>
        <v>950</v>
      </c>
      <c r="F61" s="334">
        <f t="shared" ref="F61" si="382">F64</f>
        <v>740</v>
      </c>
      <c r="G61" s="335">
        <f t="shared" si="353"/>
        <v>77.89473684210526</v>
      </c>
      <c r="H61" s="334">
        <f>H64</f>
        <v>0</v>
      </c>
      <c r="I61" s="334">
        <f t="shared" ref="I61:J61" si="383">I64</f>
        <v>0</v>
      </c>
      <c r="J61" s="334">
        <f t="shared" si="383"/>
        <v>0</v>
      </c>
      <c r="K61" s="334">
        <f>K64</f>
        <v>0</v>
      </c>
      <c r="L61" s="334">
        <f t="shared" ref="L61:M61" si="384">L64</f>
        <v>0</v>
      </c>
      <c r="M61" s="334">
        <f t="shared" si="384"/>
        <v>0</v>
      </c>
      <c r="N61" s="334">
        <f>N64</f>
        <v>0</v>
      </c>
      <c r="O61" s="334">
        <f t="shared" ref="O61:P61" si="385">O64</f>
        <v>0</v>
      </c>
      <c r="P61" s="334">
        <f t="shared" si="385"/>
        <v>0</v>
      </c>
      <c r="Q61" s="334">
        <f>Q64</f>
        <v>0</v>
      </c>
      <c r="R61" s="334">
        <f t="shared" ref="R61:S61" si="386">R64</f>
        <v>0</v>
      </c>
      <c r="S61" s="334">
        <f t="shared" si="386"/>
        <v>0</v>
      </c>
      <c r="T61" s="334">
        <f>T64</f>
        <v>0</v>
      </c>
      <c r="U61" s="334">
        <f t="shared" ref="U61:V61" si="387">U64</f>
        <v>0</v>
      </c>
      <c r="V61" s="334">
        <f t="shared" si="387"/>
        <v>0</v>
      </c>
      <c r="W61" s="334">
        <f>W64</f>
        <v>0</v>
      </c>
      <c r="X61" s="334">
        <f t="shared" ref="X61:Y61" si="388">X64</f>
        <v>0</v>
      </c>
      <c r="Y61" s="334">
        <f t="shared" si="388"/>
        <v>0</v>
      </c>
      <c r="Z61" s="334">
        <f>Z64</f>
        <v>444</v>
      </c>
      <c r="AA61" s="334">
        <f t="shared" ref="AA61:AD61" si="389">AA64</f>
        <v>0</v>
      </c>
      <c r="AB61" s="334">
        <f t="shared" si="389"/>
        <v>0</v>
      </c>
      <c r="AC61" s="334">
        <f t="shared" si="389"/>
        <v>444</v>
      </c>
      <c r="AD61" s="334">
        <f t="shared" si="389"/>
        <v>0</v>
      </c>
      <c r="AE61" s="334">
        <f>AE64</f>
        <v>0</v>
      </c>
      <c r="AF61" s="334">
        <f t="shared" ref="AF61:AI61" si="390">AF64</f>
        <v>0</v>
      </c>
      <c r="AG61" s="334">
        <f t="shared" si="390"/>
        <v>0</v>
      </c>
      <c r="AH61" s="334">
        <f t="shared" si="390"/>
        <v>0</v>
      </c>
      <c r="AI61" s="334">
        <f t="shared" si="390"/>
        <v>0</v>
      </c>
      <c r="AJ61" s="334">
        <f>AJ64</f>
        <v>0</v>
      </c>
      <c r="AK61" s="334">
        <f t="shared" ref="AK61:AN61" si="391">AK64</f>
        <v>0</v>
      </c>
      <c r="AL61" s="334">
        <f t="shared" si="391"/>
        <v>0</v>
      </c>
      <c r="AM61" s="334">
        <f t="shared" si="391"/>
        <v>0</v>
      </c>
      <c r="AN61" s="334">
        <f t="shared" si="391"/>
        <v>0</v>
      </c>
      <c r="AO61" s="334">
        <f>AO64</f>
        <v>296</v>
      </c>
      <c r="AP61" s="334">
        <f t="shared" ref="AP61:AS61" si="392">AP64</f>
        <v>0</v>
      </c>
      <c r="AQ61" s="334">
        <f t="shared" si="392"/>
        <v>0</v>
      </c>
      <c r="AR61" s="334">
        <f t="shared" si="392"/>
        <v>296</v>
      </c>
      <c r="AS61" s="334">
        <f t="shared" si="392"/>
        <v>0</v>
      </c>
      <c r="AT61" s="334">
        <f>AT64</f>
        <v>148</v>
      </c>
      <c r="AU61" s="334">
        <f t="shared" ref="AU61:AX61" si="393">AU64</f>
        <v>0</v>
      </c>
      <c r="AV61" s="334">
        <f t="shared" si="393"/>
        <v>0</v>
      </c>
      <c r="AW61" s="334">
        <f t="shared" si="393"/>
        <v>0</v>
      </c>
      <c r="AX61" s="334">
        <f t="shared" si="393"/>
        <v>0</v>
      </c>
      <c r="AY61" s="334">
        <f t="shared" ref="AY61:BA62" si="394">AY64</f>
        <v>62</v>
      </c>
      <c r="AZ61" s="334">
        <f t="shared" si="394"/>
        <v>0</v>
      </c>
      <c r="BA61" s="334">
        <f t="shared" si="394"/>
        <v>0</v>
      </c>
      <c r="BB61" s="517"/>
      <c r="BC61" s="356"/>
    </row>
    <row r="62" spans="1:55" ht="65.25" customHeight="1" x14ac:dyDescent="0.3">
      <c r="A62" s="527"/>
      <c r="B62" s="527"/>
      <c r="C62" s="527"/>
      <c r="D62" s="267" t="s">
        <v>43</v>
      </c>
      <c r="E62" s="334">
        <f>E65</f>
        <v>333.78377999999998</v>
      </c>
      <c r="F62" s="334">
        <f t="shared" ref="F62" si="395">F65</f>
        <v>260</v>
      </c>
      <c r="G62" s="335">
        <f t="shared" si="353"/>
        <v>77.894737725122539</v>
      </c>
      <c r="H62" s="334">
        <f>H65</f>
        <v>0</v>
      </c>
      <c r="I62" s="334">
        <f t="shared" ref="I62:J62" si="396">I65</f>
        <v>0</v>
      </c>
      <c r="J62" s="334">
        <f t="shared" si="396"/>
        <v>0</v>
      </c>
      <c r="K62" s="334">
        <f>K65</f>
        <v>0</v>
      </c>
      <c r="L62" s="334">
        <f t="shared" ref="L62:M62" si="397">L65</f>
        <v>0</v>
      </c>
      <c r="M62" s="334">
        <f t="shared" si="397"/>
        <v>0</v>
      </c>
      <c r="N62" s="334">
        <f>N65</f>
        <v>0</v>
      </c>
      <c r="O62" s="334">
        <f t="shared" ref="O62:P62" si="398">O65</f>
        <v>0</v>
      </c>
      <c r="P62" s="334">
        <f t="shared" si="398"/>
        <v>0</v>
      </c>
      <c r="Q62" s="334">
        <f>Q65</f>
        <v>0</v>
      </c>
      <c r="R62" s="334">
        <f t="shared" ref="R62:S62" si="399">R65</f>
        <v>0</v>
      </c>
      <c r="S62" s="334">
        <f t="shared" si="399"/>
        <v>0</v>
      </c>
      <c r="T62" s="334">
        <f>T65</f>
        <v>0</v>
      </c>
      <c r="U62" s="334">
        <f t="shared" ref="U62:V62" si="400">U65</f>
        <v>0</v>
      </c>
      <c r="V62" s="334">
        <f t="shared" si="400"/>
        <v>0</v>
      </c>
      <c r="W62" s="334">
        <f>W65</f>
        <v>0</v>
      </c>
      <c r="X62" s="334">
        <f t="shared" ref="X62:Y62" si="401">X65</f>
        <v>0</v>
      </c>
      <c r="Y62" s="334">
        <f t="shared" si="401"/>
        <v>0</v>
      </c>
      <c r="Z62" s="334">
        <f>Z65</f>
        <v>156</v>
      </c>
      <c r="AA62" s="334">
        <f t="shared" ref="AA62:AD62" si="402">AA65</f>
        <v>0</v>
      </c>
      <c r="AB62" s="334">
        <f t="shared" si="402"/>
        <v>0</v>
      </c>
      <c r="AC62" s="334">
        <f t="shared" si="402"/>
        <v>156</v>
      </c>
      <c r="AD62" s="334">
        <f t="shared" si="402"/>
        <v>0</v>
      </c>
      <c r="AE62" s="334">
        <f>AE65</f>
        <v>0</v>
      </c>
      <c r="AF62" s="334">
        <f t="shared" ref="AF62:AI62" si="403">AF65</f>
        <v>0</v>
      </c>
      <c r="AG62" s="334">
        <f t="shared" si="403"/>
        <v>0</v>
      </c>
      <c r="AH62" s="334">
        <f t="shared" si="403"/>
        <v>0</v>
      </c>
      <c r="AI62" s="334">
        <f t="shared" si="403"/>
        <v>0</v>
      </c>
      <c r="AJ62" s="334">
        <f>AJ65</f>
        <v>0</v>
      </c>
      <c r="AK62" s="334">
        <f t="shared" ref="AK62:AN62" si="404">AK65</f>
        <v>0</v>
      </c>
      <c r="AL62" s="334">
        <f t="shared" si="404"/>
        <v>0</v>
      </c>
      <c r="AM62" s="334">
        <f t="shared" si="404"/>
        <v>104</v>
      </c>
      <c r="AN62" s="334">
        <f t="shared" si="404"/>
        <v>0</v>
      </c>
      <c r="AO62" s="334">
        <f>AO65</f>
        <v>0</v>
      </c>
      <c r="AP62" s="334">
        <f t="shared" ref="AP62:AS62" si="405">AP65</f>
        <v>0</v>
      </c>
      <c r="AQ62" s="334">
        <f t="shared" si="405"/>
        <v>0</v>
      </c>
      <c r="AR62" s="334">
        <f t="shared" si="405"/>
        <v>0</v>
      </c>
      <c r="AS62" s="334">
        <f t="shared" si="405"/>
        <v>0</v>
      </c>
      <c r="AT62" s="334">
        <f>AT65</f>
        <v>52</v>
      </c>
      <c r="AU62" s="334">
        <f t="shared" ref="AU62:AX62" si="406">AU65</f>
        <v>0</v>
      </c>
      <c r="AV62" s="334">
        <f t="shared" si="406"/>
        <v>0</v>
      </c>
      <c r="AW62" s="334">
        <f t="shared" si="406"/>
        <v>0</v>
      </c>
      <c r="AX62" s="334">
        <f t="shared" si="406"/>
        <v>0</v>
      </c>
      <c r="AY62" s="334">
        <f t="shared" si="394"/>
        <v>125.78377999999999</v>
      </c>
      <c r="AZ62" s="334">
        <f t="shared" si="394"/>
        <v>0</v>
      </c>
      <c r="BA62" s="334">
        <f t="shared" si="394"/>
        <v>0</v>
      </c>
      <c r="BB62" s="545"/>
      <c r="BC62" s="356"/>
    </row>
    <row r="63" spans="1:55" ht="24.75" customHeight="1" x14ac:dyDescent="0.3">
      <c r="A63" s="522" t="s">
        <v>325</v>
      </c>
      <c r="B63" s="522" t="s">
        <v>296</v>
      </c>
      <c r="C63" s="522"/>
      <c r="D63" s="139" t="s">
        <v>41</v>
      </c>
      <c r="E63" s="336">
        <f>H63+K63+N63+Q63+T63+W63+Z63+AE63+AJ63+AO63+AT63+AY63</f>
        <v>1283.78378</v>
      </c>
      <c r="F63" s="336">
        <f t="shared" ref="F63:F65" si="407">I63+L63+O63+R63+U63+X63+AC63+AH63+AM63+AR63+AW63+AZ63</f>
        <v>1000</v>
      </c>
      <c r="G63" s="345">
        <f t="shared" si="353"/>
        <v>77.894737071689761</v>
      </c>
      <c r="H63" s="337">
        <f t="shared" ref="H63" si="408">H64+H65</f>
        <v>0</v>
      </c>
      <c r="I63" s="337">
        <f t="shared" ref="I63" si="409">I64+I65</f>
        <v>0</v>
      </c>
      <c r="J63" s="337">
        <f t="shared" ref="J63" si="410">J64+J65</f>
        <v>0</v>
      </c>
      <c r="K63" s="338">
        <f t="shared" ref="K63" si="411">K64+K65</f>
        <v>0</v>
      </c>
      <c r="L63" s="338">
        <f t="shared" ref="L63" si="412">L64+L65</f>
        <v>0</v>
      </c>
      <c r="M63" s="338">
        <f t="shared" ref="M63" si="413">M64+M65</f>
        <v>0</v>
      </c>
      <c r="N63" s="337">
        <f t="shared" ref="N63" si="414">N64+N65</f>
        <v>0</v>
      </c>
      <c r="O63" s="337">
        <f t="shared" ref="O63" si="415">O64+O65</f>
        <v>0</v>
      </c>
      <c r="P63" s="337">
        <f t="shared" ref="P63" si="416">P64+P65</f>
        <v>0</v>
      </c>
      <c r="Q63" s="338">
        <f t="shared" ref="Q63" si="417">Q64+Q65</f>
        <v>0</v>
      </c>
      <c r="R63" s="338">
        <f t="shared" ref="R63" si="418">R64+R65</f>
        <v>0</v>
      </c>
      <c r="S63" s="338">
        <f t="shared" ref="S63" si="419">S64+S65</f>
        <v>0</v>
      </c>
      <c r="T63" s="337">
        <f t="shared" ref="T63" si="420">T64+T65</f>
        <v>0</v>
      </c>
      <c r="U63" s="337">
        <f t="shared" ref="U63" si="421">U64+U65</f>
        <v>0</v>
      </c>
      <c r="V63" s="337">
        <f t="shared" ref="V63" si="422">V64+V65</f>
        <v>0</v>
      </c>
      <c r="W63" s="338">
        <f t="shared" ref="W63" si="423">W64+W65</f>
        <v>0</v>
      </c>
      <c r="X63" s="338">
        <f t="shared" ref="X63" si="424">X64+X65</f>
        <v>0</v>
      </c>
      <c r="Y63" s="338">
        <f t="shared" ref="Y63" si="425">Y64+Y65</f>
        <v>0</v>
      </c>
      <c r="Z63" s="337">
        <f t="shared" ref="Z63" si="426">Z64+Z65</f>
        <v>600</v>
      </c>
      <c r="AA63" s="337">
        <f t="shared" ref="AA63" si="427">AA64+AA65</f>
        <v>0</v>
      </c>
      <c r="AB63" s="337">
        <f t="shared" ref="AB63" si="428">AB64+AB65</f>
        <v>0</v>
      </c>
      <c r="AC63" s="337">
        <f t="shared" ref="AC63" si="429">AC64+AC65</f>
        <v>600</v>
      </c>
      <c r="AD63" s="337">
        <f t="shared" ref="AD63" si="430">AD64+AD65</f>
        <v>0</v>
      </c>
      <c r="AE63" s="338">
        <f t="shared" ref="AE63" si="431">AE64+AE65</f>
        <v>0</v>
      </c>
      <c r="AF63" s="338">
        <f t="shared" ref="AF63" si="432">AF64+AF65</f>
        <v>0</v>
      </c>
      <c r="AG63" s="338">
        <f t="shared" ref="AG63" si="433">AG64+AG65</f>
        <v>0</v>
      </c>
      <c r="AH63" s="338">
        <f t="shared" ref="AH63" si="434">AH64+AH65</f>
        <v>0</v>
      </c>
      <c r="AI63" s="338">
        <f t="shared" ref="AI63" si="435">AI64+AI65</f>
        <v>0</v>
      </c>
      <c r="AJ63" s="337">
        <f t="shared" ref="AJ63" si="436">AJ64+AJ65</f>
        <v>0</v>
      </c>
      <c r="AK63" s="337">
        <f t="shared" ref="AK63" si="437">AK64+AK65</f>
        <v>0</v>
      </c>
      <c r="AL63" s="337">
        <f t="shared" ref="AL63" si="438">AL64+AL65</f>
        <v>0</v>
      </c>
      <c r="AM63" s="337">
        <f t="shared" ref="AM63" si="439">AM64+AM65</f>
        <v>104</v>
      </c>
      <c r="AN63" s="337">
        <f t="shared" ref="AN63" si="440">AN64+AN65</f>
        <v>0</v>
      </c>
      <c r="AO63" s="338">
        <f>AO64+AO65</f>
        <v>296</v>
      </c>
      <c r="AP63" s="338"/>
      <c r="AQ63" s="338"/>
      <c r="AR63" s="338">
        <f t="shared" ref="AR63" si="441">AR64+AR65</f>
        <v>296</v>
      </c>
      <c r="AS63" s="338">
        <f t="shared" ref="AS63" si="442">AS64+AS65</f>
        <v>0</v>
      </c>
      <c r="AT63" s="337">
        <f t="shared" ref="AT63" si="443">AT64+AT65</f>
        <v>200</v>
      </c>
      <c r="AU63" s="337">
        <f t="shared" ref="AU63" si="444">AU64+AU65</f>
        <v>0</v>
      </c>
      <c r="AV63" s="337">
        <f t="shared" ref="AV63" si="445">AV64+AV65</f>
        <v>0</v>
      </c>
      <c r="AW63" s="337">
        <f t="shared" ref="AW63" si="446">AW64+AW65</f>
        <v>0</v>
      </c>
      <c r="AX63" s="337">
        <f t="shared" ref="AX63" si="447">AX64+AX65</f>
        <v>0</v>
      </c>
      <c r="AY63" s="338">
        <f t="shared" ref="AY63" si="448">AY64+AY65</f>
        <v>187.78377999999998</v>
      </c>
      <c r="AZ63" s="338">
        <f t="shared" ref="AZ63" si="449">AZ64+AZ65</f>
        <v>0</v>
      </c>
      <c r="BA63" s="338">
        <f t="shared" ref="BA63" si="450">BA64+BA65</f>
        <v>0</v>
      </c>
      <c r="BB63" s="516"/>
      <c r="BC63" s="356"/>
    </row>
    <row r="64" spans="1:55" ht="39.75" customHeight="1" x14ac:dyDescent="0.3">
      <c r="A64" s="522"/>
      <c r="B64" s="522"/>
      <c r="C64" s="522"/>
      <c r="D64" s="268" t="s">
        <v>2</v>
      </c>
      <c r="E64" s="336">
        <f>H64+K64+N64+Q64+T64+W64+Z64+AE64+AJ64+AO64+AT64+AY64</f>
        <v>950</v>
      </c>
      <c r="F64" s="336">
        <f t="shared" si="407"/>
        <v>740</v>
      </c>
      <c r="G64" s="345">
        <f t="shared" si="353"/>
        <v>77.89473684210526</v>
      </c>
      <c r="H64" s="337"/>
      <c r="I64" s="337"/>
      <c r="J64" s="337"/>
      <c r="K64" s="338"/>
      <c r="L64" s="338"/>
      <c r="M64" s="338"/>
      <c r="N64" s="337"/>
      <c r="O64" s="337"/>
      <c r="P64" s="337"/>
      <c r="Q64" s="338"/>
      <c r="R64" s="338"/>
      <c r="S64" s="338"/>
      <c r="T64" s="337"/>
      <c r="U64" s="337"/>
      <c r="V64" s="337"/>
      <c r="W64" s="338"/>
      <c r="X64" s="338"/>
      <c r="Y64" s="338"/>
      <c r="Z64" s="337">
        <f>148+296</f>
        <v>444</v>
      </c>
      <c r="AA64" s="337"/>
      <c r="AB64" s="337"/>
      <c r="AC64" s="337">
        <v>444</v>
      </c>
      <c r="AD64" s="337"/>
      <c r="AE64" s="338"/>
      <c r="AF64" s="338"/>
      <c r="AG64" s="338"/>
      <c r="AH64" s="338"/>
      <c r="AI64" s="338"/>
      <c r="AJ64" s="337"/>
      <c r="AK64" s="337"/>
      <c r="AL64" s="337"/>
      <c r="AM64" s="337"/>
      <c r="AN64" s="337"/>
      <c r="AO64" s="338">
        <v>296</v>
      </c>
      <c r="AP64" s="338"/>
      <c r="AQ64" s="338"/>
      <c r="AR64" s="338">
        <v>296</v>
      </c>
      <c r="AS64" s="338"/>
      <c r="AT64" s="337">
        <v>148</v>
      </c>
      <c r="AU64" s="337"/>
      <c r="AV64" s="337"/>
      <c r="AW64" s="337"/>
      <c r="AX64" s="337"/>
      <c r="AY64" s="338">
        <v>62</v>
      </c>
      <c r="AZ64" s="338"/>
      <c r="BA64" s="338"/>
      <c r="BB64" s="517"/>
      <c r="BC64" s="356"/>
    </row>
    <row r="65" spans="1:55" ht="26.25" customHeight="1" x14ac:dyDescent="0.3">
      <c r="A65" s="522"/>
      <c r="B65" s="522"/>
      <c r="C65" s="522"/>
      <c r="D65" s="268" t="s">
        <v>43</v>
      </c>
      <c r="E65" s="336">
        <f>H65+K65+N65+Q65+T65+W65+Z65+AE65+AJ65+AO65+AT65+AY65</f>
        <v>333.78377999999998</v>
      </c>
      <c r="F65" s="336">
        <f t="shared" si="407"/>
        <v>260</v>
      </c>
      <c r="G65" s="345">
        <f t="shared" si="353"/>
        <v>77.894737725122539</v>
      </c>
      <c r="H65" s="337"/>
      <c r="I65" s="337"/>
      <c r="J65" s="337"/>
      <c r="K65" s="338"/>
      <c r="L65" s="338"/>
      <c r="M65" s="338"/>
      <c r="N65" s="337"/>
      <c r="O65" s="337"/>
      <c r="P65" s="337"/>
      <c r="Q65" s="338"/>
      <c r="R65" s="338"/>
      <c r="S65" s="338"/>
      <c r="T65" s="337"/>
      <c r="U65" s="337"/>
      <c r="V65" s="337"/>
      <c r="W65" s="338"/>
      <c r="X65" s="338"/>
      <c r="Y65" s="338"/>
      <c r="Z65" s="337">
        <f>52+104</f>
        <v>156</v>
      </c>
      <c r="AA65" s="337"/>
      <c r="AB65" s="337"/>
      <c r="AC65" s="337">
        <v>156</v>
      </c>
      <c r="AD65" s="337"/>
      <c r="AE65" s="338"/>
      <c r="AF65" s="338"/>
      <c r="AG65" s="338"/>
      <c r="AH65" s="338"/>
      <c r="AI65" s="338"/>
      <c r="AJ65" s="337"/>
      <c r="AK65" s="337"/>
      <c r="AL65" s="337"/>
      <c r="AM65" s="337">
        <v>104</v>
      </c>
      <c r="AN65" s="337"/>
      <c r="AO65" s="467"/>
      <c r="AP65" s="338"/>
      <c r="AQ65" s="338"/>
      <c r="AR65" s="338"/>
      <c r="AS65" s="338"/>
      <c r="AT65" s="337">
        <v>52</v>
      </c>
      <c r="AU65" s="337"/>
      <c r="AV65" s="337"/>
      <c r="AW65" s="337"/>
      <c r="AX65" s="337"/>
      <c r="AY65" s="338">
        <v>125.78377999999999</v>
      </c>
      <c r="AZ65" s="338"/>
      <c r="BA65" s="338"/>
      <c r="BB65" s="517"/>
      <c r="BC65" s="356"/>
    </row>
    <row r="66" spans="1:55" ht="63.75" customHeight="1" x14ac:dyDescent="0.3">
      <c r="A66" s="527" t="s">
        <v>15</v>
      </c>
      <c r="B66" s="527" t="s">
        <v>297</v>
      </c>
      <c r="C66" s="527" t="s">
        <v>298</v>
      </c>
      <c r="D66" s="138" t="s">
        <v>41</v>
      </c>
      <c r="E66" s="334">
        <f>E67+E68</f>
        <v>1497.0501400000001</v>
      </c>
      <c r="F66" s="334">
        <f>F67+F68</f>
        <v>767.45274000000006</v>
      </c>
      <c r="G66" s="335">
        <f>F66/E66*100</f>
        <v>51.264331066426408</v>
      </c>
      <c r="H66" s="334">
        <f t="shared" ref="H66:V66" si="451">H67+H68</f>
        <v>0</v>
      </c>
      <c r="I66" s="334">
        <f t="shared" si="451"/>
        <v>0</v>
      </c>
      <c r="J66" s="334">
        <f t="shared" si="451"/>
        <v>0</v>
      </c>
      <c r="K66" s="334">
        <f t="shared" si="451"/>
        <v>0</v>
      </c>
      <c r="L66" s="334">
        <f t="shared" si="451"/>
        <v>79.010850000000005</v>
      </c>
      <c r="M66" s="334">
        <f t="shared" si="451"/>
        <v>23.33</v>
      </c>
      <c r="N66" s="334">
        <f t="shared" si="451"/>
        <v>133.77975000000001</v>
      </c>
      <c r="O66" s="334">
        <f t="shared" si="451"/>
        <v>54.768900000000002</v>
      </c>
      <c r="P66" s="334">
        <f t="shared" si="451"/>
        <v>0</v>
      </c>
      <c r="Q66" s="334">
        <f t="shared" si="451"/>
        <v>0</v>
      </c>
      <c r="R66" s="334">
        <f t="shared" si="451"/>
        <v>0</v>
      </c>
      <c r="S66" s="334">
        <f t="shared" si="451"/>
        <v>0</v>
      </c>
      <c r="T66" s="334">
        <f t="shared" si="451"/>
        <v>228.5009</v>
      </c>
      <c r="U66" s="334">
        <f t="shared" si="451"/>
        <v>397.15667999999999</v>
      </c>
      <c r="V66" s="334">
        <f t="shared" si="451"/>
        <v>0</v>
      </c>
      <c r="W66" s="334">
        <f>W67+W68</f>
        <v>0</v>
      </c>
      <c r="X66" s="334">
        <f>X67+X68</f>
        <v>0</v>
      </c>
      <c r="Y66" s="334">
        <f>Y67+Y68</f>
        <v>0</v>
      </c>
      <c r="Z66" s="334">
        <f>Z67+Z68</f>
        <v>130.70926</v>
      </c>
      <c r="AA66" s="334"/>
      <c r="AB66" s="334"/>
      <c r="AC66" s="334">
        <f>AC67+AC68</f>
        <v>130.70926</v>
      </c>
      <c r="AD66" s="334">
        <f>AD67+AD68</f>
        <v>0</v>
      </c>
      <c r="AE66" s="334">
        <f>AE67+AE68</f>
        <v>0</v>
      </c>
      <c r="AF66" s="334"/>
      <c r="AG66" s="334"/>
      <c r="AH66" s="334">
        <f>AH67+AH68</f>
        <v>0</v>
      </c>
      <c r="AI66" s="334">
        <f>AI67+AI68</f>
        <v>0</v>
      </c>
      <c r="AJ66" s="334">
        <f>AJ67+AJ68</f>
        <v>80.599999999999994</v>
      </c>
      <c r="AK66" s="334"/>
      <c r="AL66" s="334"/>
      <c r="AM66" s="334">
        <f>AM67+AM68</f>
        <v>105.80705</v>
      </c>
      <c r="AN66" s="334">
        <f>AN67+AN68</f>
        <v>0</v>
      </c>
      <c r="AO66" s="334">
        <f>AO67+AO68</f>
        <v>0</v>
      </c>
      <c r="AP66" s="334"/>
      <c r="AQ66" s="334"/>
      <c r="AR66" s="334">
        <f>AR67+AR68</f>
        <v>0</v>
      </c>
      <c r="AS66" s="334">
        <f>AS67+AS68</f>
        <v>0</v>
      </c>
      <c r="AT66" s="334">
        <f>AT67+AT68</f>
        <v>234.60008999999999</v>
      </c>
      <c r="AU66" s="334"/>
      <c r="AV66" s="334"/>
      <c r="AW66" s="334">
        <f>AW67+AW68</f>
        <v>0</v>
      </c>
      <c r="AX66" s="334">
        <f>AX67+AX68</f>
        <v>0</v>
      </c>
      <c r="AY66" s="334">
        <f>AY67+AY68</f>
        <v>688.86014</v>
      </c>
      <c r="AZ66" s="334">
        <f>AZ67+AZ68</f>
        <v>0</v>
      </c>
      <c r="BA66" s="334">
        <f>BA67+BA68</f>
        <v>0</v>
      </c>
      <c r="BB66" s="516"/>
      <c r="BC66" s="356"/>
    </row>
    <row r="67" spans="1:55" ht="53.25" hidden="1" customHeight="1" x14ac:dyDescent="0.3">
      <c r="A67" s="527"/>
      <c r="B67" s="527"/>
      <c r="C67" s="527"/>
      <c r="D67" s="267" t="s">
        <v>2</v>
      </c>
      <c r="E67" s="334">
        <f t="shared" ref="E67:G68" si="452">E70+E73+E76+E79+E82</f>
        <v>0</v>
      </c>
      <c r="F67" s="334">
        <f t="shared" si="452"/>
        <v>0</v>
      </c>
      <c r="G67" s="334">
        <f t="shared" si="452"/>
        <v>0</v>
      </c>
      <c r="H67" s="334">
        <f t="shared" ref="H67:V67" si="453">H70+H73+H76+H79+H82</f>
        <v>0</v>
      </c>
      <c r="I67" s="334">
        <f t="shared" si="453"/>
        <v>0</v>
      </c>
      <c r="J67" s="334">
        <f t="shared" si="453"/>
        <v>0</v>
      </c>
      <c r="K67" s="334">
        <f t="shared" si="453"/>
        <v>0</v>
      </c>
      <c r="L67" s="334">
        <f t="shared" si="453"/>
        <v>0</v>
      </c>
      <c r="M67" s="334">
        <f t="shared" si="453"/>
        <v>0</v>
      </c>
      <c r="N67" s="334">
        <f t="shared" si="453"/>
        <v>0</v>
      </c>
      <c r="O67" s="334">
        <f t="shared" si="453"/>
        <v>0</v>
      </c>
      <c r="P67" s="334">
        <f t="shared" si="453"/>
        <v>0</v>
      </c>
      <c r="Q67" s="334">
        <f t="shared" si="453"/>
        <v>0</v>
      </c>
      <c r="R67" s="334">
        <f t="shared" si="453"/>
        <v>0</v>
      </c>
      <c r="S67" s="334">
        <f t="shared" si="453"/>
        <v>0</v>
      </c>
      <c r="T67" s="334">
        <f t="shared" si="453"/>
        <v>0</v>
      </c>
      <c r="U67" s="334">
        <f t="shared" si="453"/>
        <v>0</v>
      </c>
      <c r="V67" s="334">
        <f t="shared" si="453"/>
        <v>0</v>
      </c>
      <c r="W67" s="334">
        <f t="shared" ref="W67:Z68" si="454">W70+W73+W76+W79+W82</f>
        <v>0</v>
      </c>
      <c r="X67" s="334">
        <f t="shared" si="454"/>
        <v>0</v>
      </c>
      <c r="Y67" s="334">
        <f t="shared" si="454"/>
        <v>0</v>
      </c>
      <c r="Z67" s="334">
        <f t="shared" si="454"/>
        <v>0</v>
      </c>
      <c r="AA67" s="334"/>
      <c r="AB67" s="334"/>
      <c r="AC67" s="334">
        <f t="shared" ref="AC67:AE68" si="455">AC70+AC73+AC76+AC79+AC82</f>
        <v>0</v>
      </c>
      <c r="AD67" s="334">
        <f t="shared" si="455"/>
        <v>0</v>
      </c>
      <c r="AE67" s="334">
        <f t="shared" si="455"/>
        <v>0</v>
      </c>
      <c r="AF67" s="334"/>
      <c r="AG67" s="334"/>
      <c r="AH67" s="334">
        <f t="shared" ref="AH67:AJ68" si="456">AH70+AH73+AH76+AH79+AH82</f>
        <v>0</v>
      </c>
      <c r="AI67" s="334">
        <f t="shared" si="456"/>
        <v>0</v>
      </c>
      <c r="AJ67" s="334">
        <f t="shared" si="456"/>
        <v>0</v>
      </c>
      <c r="AK67" s="334"/>
      <c r="AL67" s="334"/>
      <c r="AM67" s="334">
        <f t="shared" ref="AM67:AO68" si="457">AM70+AM73+AM76+AM79+AM82</f>
        <v>0</v>
      </c>
      <c r="AN67" s="334">
        <f t="shared" si="457"/>
        <v>0</v>
      </c>
      <c r="AO67" s="334">
        <f t="shared" si="457"/>
        <v>0</v>
      </c>
      <c r="AP67" s="334"/>
      <c r="AQ67" s="334"/>
      <c r="AR67" s="334">
        <f t="shared" ref="AR67:AT68" si="458">AR70+AR73+AR76+AR79+AR82</f>
        <v>0</v>
      </c>
      <c r="AS67" s="334">
        <f t="shared" si="458"/>
        <v>0</v>
      </c>
      <c r="AT67" s="334">
        <f t="shared" si="458"/>
        <v>0</v>
      </c>
      <c r="AU67" s="334"/>
      <c r="AV67" s="334"/>
      <c r="AW67" s="334">
        <f t="shared" ref="AW67:BA68" si="459">AW70+AW73+AW76+AW79+AW82</f>
        <v>0</v>
      </c>
      <c r="AX67" s="334">
        <f t="shared" si="459"/>
        <v>0</v>
      </c>
      <c r="AY67" s="334">
        <f t="shared" si="459"/>
        <v>0</v>
      </c>
      <c r="AZ67" s="334">
        <f t="shared" si="459"/>
        <v>0</v>
      </c>
      <c r="BA67" s="334">
        <f t="shared" si="459"/>
        <v>0</v>
      </c>
      <c r="BB67" s="517"/>
      <c r="BC67" s="356"/>
    </row>
    <row r="68" spans="1:55" ht="58.5" customHeight="1" x14ac:dyDescent="0.3">
      <c r="A68" s="527"/>
      <c r="B68" s="527"/>
      <c r="C68" s="527"/>
      <c r="D68" s="267" t="s">
        <v>43</v>
      </c>
      <c r="E68" s="334">
        <f t="shared" si="452"/>
        <v>1497.0501400000001</v>
      </c>
      <c r="F68" s="334">
        <f t="shared" si="452"/>
        <v>767.45274000000006</v>
      </c>
      <c r="G68" s="335">
        <f>F68/E68*100</f>
        <v>51.264331066426408</v>
      </c>
      <c r="H68" s="334">
        <f t="shared" ref="H68:V68" si="460">H71+H74+H77+H80+H83</f>
        <v>0</v>
      </c>
      <c r="I68" s="334">
        <f t="shared" si="460"/>
        <v>0</v>
      </c>
      <c r="J68" s="334">
        <f t="shared" si="460"/>
        <v>0</v>
      </c>
      <c r="K68" s="334">
        <f>K71+K74+K77+K80+K83</f>
        <v>0</v>
      </c>
      <c r="L68" s="334">
        <f t="shared" si="460"/>
        <v>79.010850000000005</v>
      </c>
      <c r="M68" s="334">
        <v>23.33</v>
      </c>
      <c r="N68" s="334">
        <f t="shared" si="460"/>
        <v>133.77975000000001</v>
      </c>
      <c r="O68" s="334">
        <f t="shared" si="460"/>
        <v>54.768900000000002</v>
      </c>
      <c r="P68" s="334">
        <f t="shared" si="460"/>
        <v>0</v>
      </c>
      <c r="Q68" s="334">
        <f t="shared" si="460"/>
        <v>0</v>
      </c>
      <c r="R68" s="334">
        <f t="shared" si="460"/>
        <v>0</v>
      </c>
      <c r="S68" s="334">
        <f t="shared" si="460"/>
        <v>0</v>
      </c>
      <c r="T68" s="334">
        <f t="shared" si="460"/>
        <v>228.5009</v>
      </c>
      <c r="U68" s="334">
        <f t="shared" si="460"/>
        <v>397.15667999999999</v>
      </c>
      <c r="V68" s="334">
        <f t="shared" si="460"/>
        <v>0</v>
      </c>
      <c r="W68" s="334">
        <f t="shared" si="454"/>
        <v>0</v>
      </c>
      <c r="X68" s="334">
        <f t="shared" si="454"/>
        <v>0</v>
      </c>
      <c r="Y68" s="334">
        <f t="shared" si="454"/>
        <v>0</v>
      </c>
      <c r="Z68" s="334">
        <f t="shared" si="454"/>
        <v>130.70926</v>
      </c>
      <c r="AA68" s="334"/>
      <c r="AB68" s="334"/>
      <c r="AC68" s="334">
        <f t="shared" si="455"/>
        <v>130.70926</v>
      </c>
      <c r="AD68" s="334">
        <f t="shared" si="455"/>
        <v>0</v>
      </c>
      <c r="AE68" s="334">
        <f t="shared" si="455"/>
        <v>0</v>
      </c>
      <c r="AF68" s="334"/>
      <c r="AG68" s="334"/>
      <c r="AH68" s="334">
        <f t="shared" si="456"/>
        <v>0</v>
      </c>
      <c r="AI68" s="334">
        <f t="shared" si="456"/>
        <v>0</v>
      </c>
      <c r="AJ68" s="334">
        <f t="shared" si="456"/>
        <v>80.599999999999994</v>
      </c>
      <c r="AK68" s="334"/>
      <c r="AL68" s="334"/>
      <c r="AM68" s="334">
        <f t="shared" si="457"/>
        <v>105.80705</v>
      </c>
      <c r="AN68" s="334">
        <f t="shared" si="457"/>
        <v>0</v>
      </c>
      <c r="AO68" s="334">
        <f t="shared" si="457"/>
        <v>0</v>
      </c>
      <c r="AP68" s="334"/>
      <c r="AQ68" s="334"/>
      <c r="AR68" s="334">
        <f t="shared" si="458"/>
        <v>0</v>
      </c>
      <c r="AS68" s="334">
        <f t="shared" si="458"/>
        <v>0</v>
      </c>
      <c r="AT68" s="334">
        <f t="shared" si="458"/>
        <v>234.60008999999999</v>
      </c>
      <c r="AU68" s="334"/>
      <c r="AV68" s="334"/>
      <c r="AW68" s="334">
        <f t="shared" si="459"/>
        <v>0</v>
      </c>
      <c r="AX68" s="334">
        <f t="shared" si="459"/>
        <v>0</v>
      </c>
      <c r="AY68" s="334">
        <f t="shared" si="459"/>
        <v>688.86014</v>
      </c>
      <c r="AZ68" s="334">
        <f t="shared" si="459"/>
        <v>0</v>
      </c>
      <c r="BA68" s="334">
        <f t="shared" si="459"/>
        <v>0</v>
      </c>
      <c r="BB68" s="517"/>
      <c r="BC68" s="356"/>
    </row>
    <row r="69" spans="1:55" ht="29.25" customHeight="1" x14ac:dyDescent="0.3">
      <c r="A69" s="522" t="s">
        <v>331</v>
      </c>
      <c r="B69" s="522" t="s">
        <v>299</v>
      </c>
      <c r="C69" s="522"/>
      <c r="D69" s="139" t="s">
        <v>41</v>
      </c>
      <c r="E69" s="336">
        <f t="shared" ref="E69:E85" si="461">H69+K69+N69+Q69+T69+W69+Z69+AE69+AJ69+AO69+AT69+AY69</f>
        <v>485.85482000000007</v>
      </c>
      <c r="F69" s="336">
        <f t="shared" ref="F69:F94" si="462">I69+L69+O69+R69+U69+X69+AC69+AH69+AM69+AR69+AW69+AZ69</f>
        <v>255.7741</v>
      </c>
      <c r="G69" s="345">
        <f t="shared" ref="G69:G82" si="463">J69+M69+P69+S69+V69+Y69+AD69+AI69+AN69+AS69+AX69+BA69</f>
        <v>0</v>
      </c>
      <c r="H69" s="337">
        <f t="shared" ref="H69:AN69" si="464">H70+H71</f>
        <v>0</v>
      </c>
      <c r="I69" s="337">
        <f t="shared" si="464"/>
        <v>0</v>
      </c>
      <c r="J69" s="337">
        <f t="shared" si="464"/>
        <v>0</v>
      </c>
      <c r="K69" s="338">
        <f t="shared" si="464"/>
        <v>0</v>
      </c>
      <c r="L69" s="338">
        <f t="shared" si="464"/>
        <v>37.723239999999997</v>
      </c>
      <c r="M69" s="338">
        <f t="shared" si="464"/>
        <v>0</v>
      </c>
      <c r="N69" s="337">
        <f t="shared" si="464"/>
        <v>37.723239999999997</v>
      </c>
      <c r="O69" s="337">
        <f t="shared" si="464"/>
        <v>0</v>
      </c>
      <c r="P69" s="337">
        <f t="shared" si="464"/>
        <v>0</v>
      </c>
      <c r="Q69" s="338">
        <f t="shared" si="464"/>
        <v>0</v>
      </c>
      <c r="R69" s="338">
        <f t="shared" si="464"/>
        <v>0</v>
      </c>
      <c r="S69" s="338">
        <f t="shared" si="464"/>
        <v>0</v>
      </c>
      <c r="T69" s="337">
        <f t="shared" si="464"/>
        <v>79.668180000000007</v>
      </c>
      <c r="U69" s="337">
        <f t="shared" si="464"/>
        <v>79.668180000000007</v>
      </c>
      <c r="V69" s="337">
        <f t="shared" si="464"/>
        <v>0</v>
      </c>
      <c r="W69" s="338">
        <f t="shared" si="464"/>
        <v>0</v>
      </c>
      <c r="X69" s="338">
        <f t="shared" si="464"/>
        <v>0</v>
      </c>
      <c r="Y69" s="338">
        <f t="shared" si="464"/>
        <v>0</v>
      </c>
      <c r="Z69" s="337">
        <f t="shared" si="464"/>
        <v>100.67908</v>
      </c>
      <c r="AA69" s="337">
        <f t="shared" si="464"/>
        <v>0</v>
      </c>
      <c r="AB69" s="337">
        <f t="shared" si="464"/>
        <v>0</v>
      </c>
      <c r="AC69" s="337">
        <f t="shared" si="464"/>
        <v>100.67908</v>
      </c>
      <c r="AD69" s="337">
        <f t="shared" si="464"/>
        <v>0</v>
      </c>
      <c r="AE69" s="338">
        <f t="shared" si="464"/>
        <v>0</v>
      </c>
      <c r="AF69" s="338">
        <f t="shared" si="464"/>
        <v>0</v>
      </c>
      <c r="AG69" s="338">
        <f t="shared" si="464"/>
        <v>0</v>
      </c>
      <c r="AH69" s="338">
        <f t="shared" si="464"/>
        <v>0</v>
      </c>
      <c r="AI69" s="338">
        <f t="shared" si="464"/>
        <v>0</v>
      </c>
      <c r="AJ69" s="337">
        <f t="shared" si="464"/>
        <v>0</v>
      </c>
      <c r="AK69" s="337">
        <f t="shared" si="464"/>
        <v>0</v>
      </c>
      <c r="AL69" s="337">
        <f t="shared" si="464"/>
        <v>0</v>
      </c>
      <c r="AM69" s="337">
        <f t="shared" si="464"/>
        <v>37.703600000000002</v>
      </c>
      <c r="AN69" s="337">
        <f t="shared" si="464"/>
        <v>0</v>
      </c>
      <c r="AO69" s="338">
        <f>AO70+AO71</f>
        <v>0</v>
      </c>
      <c r="AP69" s="338"/>
      <c r="AQ69" s="338"/>
      <c r="AR69" s="338">
        <f t="shared" ref="AR69:BA69" si="465">AR70+AR71</f>
        <v>0</v>
      </c>
      <c r="AS69" s="338">
        <f t="shared" si="465"/>
        <v>0</v>
      </c>
      <c r="AT69" s="337">
        <f t="shared" si="465"/>
        <v>50</v>
      </c>
      <c r="AU69" s="337">
        <f t="shared" si="465"/>
        <v>0</v>
      </c>
      <c r="AV69" s="337">
        <f t="shared" si="465"/>
        <v>0</v>
      </c>
      <c r="AW69" s="337">
        <f t="shared" si="465"/>
        <v>0</v>
      </c>
      <c r="AX69" s="337">
        <f t="shared" si="465"/>
        <v>0</v>
      </c>
      <c r="AY69" s="338">
        <f t="shared" si="465"/>
        <v>217.78432000000004</v>
      </c>
      <c r="AZ69" s="338">
        <f t="shared" si="465"/>
        <v>0</v>
      </c>
      <c r="BA69" s="338">
        <f t="shared" si="465"/>
        <v>0</v>
      </c>
      <c r="BB69" s="516"/>
      <c r="BC69" s="356"/>
    </row>
    <row r="70" spans="1:55" ht="42" hidden="1" customHeight="1" x14ac:dyDescent="0.3">
      <c r="A70" s="522"/>
      <c r="B70" s="522"/>
      <c r="C70" s="522"/>
      <c r="D70" s="268" t="s">
        <v>2</v>
      </c>
      <c r="E70" s="336">
        <f t="shared" si="461"/>
        <v>0</v>
      </c>
      <c r="F70" s="336">
        <f t="shared" si="462"/>
        <v>0</v>
      </c>
      <c r="G70" s="345">
        <f t="shared" si="463"/>
        <v>0</v>
      </c>
      <c r="H70" s="337"/>
      <c r="I70" s="337"/>
      <c r="J70" s="337"/>
      <c r="K70" s="338"/>
      <c r="L70" s="338"/>
      <c r="M70" s="338"/>
      <c r="N70" s="337"/>
      <c r="O70" s="337"/>
      <c r="P70" s="337"/>
      <c r="Q70" s="338"/>
      <c r="R70" s="338"/>
      <c r="S70" s="338"/>
      <c r="T70" s="337"/>
      <c r="U70" s="337"/>
      <c r="V70" s="337"/>
      <c r="W70" s="338"/>
      <c r="X70" s="338"/>
      <c r="Y70" s="338"/>
      <c r="Z70" s="337"/>
      <c r="AA70" s="337"/>
      <c r="AB70" s="337"/>
      <c r="AC70" s="337"/>
      <c r="AD70" s="337"/>
      <c r="AE70" s="338"/>
      <c r="AF70" s="338"/>
      <c r="AG70" s="338"/>
      <c r="AH70" s="338"/>
      <c r="AI70" s="338"/>
      <c r="AJ70" s="337"/>
      <c r="AK70" s="337"/>
      <c r="AL70" s="337"/>
      <c r="AM70" s="337"/>
      <c r="AN70" s="337"/>
      <c r="AO70" s="338"/>
      <c r="AP70" s="338"/>
      <c r="AQ70" s="338"/>
      <c r="AR70" s="338"/>
      <c r="AS70" s="338"/>
      <c r="AT70" s="337"/>
      <c r="AU70" s="337"/>
      <c r="AV70" s="337"/>
      <c r="AW70" s="337"/>
      <c r="AX70" s="337"/>
      <c r="AY70" s="338"/>
      <c r="AZ70" s="338"/>
      <c r="BA70" s="338"/>
      <c r="BB70" s="517"/>
      <c r="BC70" s="356"/>
    </row>
    <row r="71" spans="1:55" ht="38.25" customHeight="1" x14ac:dyDescent="0.3">
      <c r="A71" s="522"/>
      <c r="B71" s="522"/>
      <c r="C71" s="522"/>
      <c r="D71" s="268" t="s">
        <v>43</v>
      </c>
      <c r="E71" s="336">
        <f t="shared" si="461"/>
        <v>485.85482000000007</v>
      </c>
      <c r="F71" s="336">
        <f t="shared" si="462"/>
        <v>255.7741</v>
      </c>
      <c r="G71" s="345">
        <f>F71/E71*100</f>
        <v>52.644141721183288</v>
      </c>
      <c r="H71" s="337"/>
      <c r="I71" s="337"/>
      <c r="J71" s="337"/>
      <c r="K71" s="338"/>
      <c r="L71" s="338">
        <v>37.723239999999997</v>
      </c>
      <c r="M71" s="338"/>
      <c r="N71" s="337">
        <v>37.723239999999997</v>
      </c>
      <c r="O71" s="337"/>
      <c r="P71" s="337"/>
      <c r="Q71" s="338"/>
      <c r="R71" s="338"/>
      <c r="S71" s="338"/>
      <c r="T71" s="337">
        <v>79.668180000000007</v>
      </c>
      <c r="U71" s="337">
        <v>79.668180000000007</v>
      </c>
      <c r="V71" s="337"/>
      <c r="W71" s="338"/>
      <c r="X71" s="338"/>
      <c r="Y71" s="338"/>
      <c r="Z71" s="337">
        <f>50+50.67908</f>
        <v>100.67908</v>
      </c>
      <c r="AA71" s="337"/>
      <c r="AB71" s="337"/>
      <c r="AC71" s="337">
        <v>100.67908</v>
      </c>
      <c r="AD71" s="337"/>
      <c r="AE71" s="338"/>
      <c r="AF71" s="338"/>
      <c r="AG71" s="338"/>
      <c r="AH71" s="338"/>
      <c r="AI71" s="338"/>
      <c r="AJ71" s="337"/>
      <c r="AK71" s="337"/>
      <c r="AL71" s="337"/>
      <c r="AM71" s="337">
        <v>37.703600000000002</v>
      </c>
      <c r="AN71" s="337"/>
      <c r="AO71" s="338"/>
      <c r="AP71" s="338"/>
      <c r="AQ71" s="338"/>
      <c r="AR71" s="338"/>
      <c r="AS71" s="338"/>
      <c r="AT71" s="337">
        <v>50</v>
      </c>
      <c r="AU71" s="337"/>
      <c r="AV71" s="337"/>
      <c r="AW71" s="337"/>
      <c r="AX71" s="337"/>
      <c r="AY71" s="338">
        <f>350-14.14518-37.72324-29.66818-50.67908</f>
        <v>217.78432000000004</v>
      </c>
      <c r="AZ71" s="338"/>
      <c r="BA71" s="338"/>
      <c r="BB71" s="517"/>
      <c r="BC71" s="356"/>
    </row>
    <row r="72" spans="1:55" ht="45.45" customHeight="1" x14ac:dyDescent="0.3">
      <c r="A72" s="525" t="s">
        <v>332</v>
      </c>
      <c r="B72" s="509" t="s">
        <v>300</v>
      </c>
      <c r="C72" s="509"/>
      <c r="D72" s="139" t="s">
        <v>41</v>
      </c>
      <c r="E72" s="336">
        <f t="shared" si="461"/>
        <v>0</v>
      </c>
      <c r="F72" s="336">
        <f t="shared" si="462"/>
        <v>0</v>
      </c>
      <c r="G72" s="345">
        <f t="shared" si="463"/>
        <v>0</v>
      </c>
      <c r="H72" s="337">
        <f t="shared" ref="H72:AN72" si="466">H73+H74</f>
        <v>0</v>
      </c>
      <c r="I72" s="337">
        <f t="shared" si="466"/>
        <v>0</v>
      </c>
      <c r="J72" s="337">
        <f t="shared" si="466"/>
        <v>0</v>
      </c>
      <c r="K72" s="338">
        <f t="shared" si="466"/>
        <v>0</v>
      </c>
      <c r="L72" s="338">
        <f t="shared" si="466"/>
        <v>0</v>
      </c>
      <c r="M72" s="338">
        <f t="shared" si="466"/>
        <v>0</v>
      </c>
      <c r="N72" s="337">
        <f t="shared" si="466"/>
        <v>0</v>
      </c>
      <c r="O72" s="337">
        <f t="shared" si="466"/>
        <v>0</v>
      </c>
      <c r="P72" s="337">
        <f t="shared" si="466"/>
        <v>0</v>
      </c>
      <c r="Q72" s="338">
        <f t="shared" si="466"/>
        <v>0</v>
      </c>
      <c r="R72" s="338">
        <f t="shared" si="466"/>
        <v>0</v>
      </c>
      <c r="S72" s="338">
        <f t="shared" si="466"/>
        <v>0</v>
      </c>
      <c r="T72" s="337">
        <f t="shared" si="466"/>
        <v>0</v>
      </c>
      <c r="U72" s="337">
        <f t="shared" si="466"/>
        <v>0</v>
      </c>
      <c r="V72" s="337">
        <f t="shared" si="466"/>
        <v>0</v>
      </c>
      <c r="W72" s="338">
        <f t="shared" si="466"/>
        <v>0</v>
      </c>
      <c r="X72" s="338">
        <f t="shared" si="466"/>
        <v>0</v>
      </c>
      <c r="Y72" s="338">
        <f t="shared" si="466"/>
        <v>0</v>
      </c>
      <c r="Z72" s="337">
        <f t="shared" si="466"/>
        <v>0</v>
      </c>
      <c r="AA72" s="337">
        <f t="shared" si="466"/>
        <v>0</v>
      </c>
      <c r="AB72" s="337">
        <f t="shared" si="466"/>
        <v>0</v>
      </c>
      <c r="AC72" s="337">
        <f t="shared" si="466"/>
        <v>0</v>
      </c>
      <c r="AD72" s="337">
        <f t="shared" si="466"/>
        <v>0</v>
      </c>
      <c r="AE72" s="338">
        <f t="shared" si="466"/>
        <v>0</v>
      </c>
      <c r="AF72" s="338">
        <f t="shared" si="466"/>
        <v>0</v>
      </c>
      <c r="AG72" s="338">
        <f t="shared" si="466"/>
        <v>0</v>
      </c>
      <c r="AH72" s="338">
        <f t="shared" si="466"/>
        <v>0</v>
      </c>
      <c r="AI72" s="338">
        <f t="shared" si="466"/>
        <v>0</v>
      </c>
      <c r="AJ72" s="337">
        <f t="shared" si="466"/>
        <v>0</v>
      </c>
      <c r="AK72" s="337">
        <f t="shared" si="466"/>
        <v>0</v>
      </c>
      <c r="AL72" s="337">
        <f t="shared" si="466"/>
        <v>0</v>
      </c>
      <c r="AM72" s="337">
        <f t="shared" si="466"/>
        <v>0</v>
      </c>
      <c r="AN72" s="337">
        <f t="shared" si="466"/>
        <v>0</v>
      </c>
      <c r="AO72" s="338">
        <f>AO73+AO74</f>
        <v>0</v>
      </c>
      <c r="AP72" s="338"/>
      <c r="AQ72" s="338"/>
      <c r="AR72" s="338">
        <f t="shared" ref="AR72:BA72" si="467">AR73+AR74</f>
        <v>0</v>
      </c>
      <c r="AS72" s="338">
        <f t="shared" si="467"/>
        <v>0</v>
      </c>
      <c r="AT72" s="337">
        <f t="shared" si="467"/>
        <v>0</v>
      </c>
      <c r="AU72" s="337">
        <f t="shared" si="467"/>
        <v>0</v>
      </c>
      <c r="AV72" s="337">
        <f t="shared" si="467"/>
        <v>0</v>
      </c>
      <c r="AW72" s="337">
        <f t="shared" si="467"/>
        <v>0</v>
      </c>
      <c r="AX72" s="337">
        <f t="shared" si="467"/>
        <v>0</v>
      </c>
      <c r="AY72" s="338">
        <f t="shared" si="467"/>
        <v>0</v>
      </c>
      <c r="AZ72" s="338">
        <f t="shared" si="467"/>
        <v>0</v>
      </c>
      <c r="BA72" s="338">
        <f t="shared" si="467"/>
        <v>0</v>
      </c>
      <c r="BB72" s="516"/>
      <c r="BC72" s="356"/>
    </row>
    <row r="73" spans="1:55" ht="41.7" hidden="1" customHeight="1" x14ac:dyDescent="0.3">
      <c r="A73" s="526"/>
      <c r="B73" s="510"/>
      <c r="C73" s="510"/>
      <c r="D73" s="268" t="s">
        <v>2</v>
      </c>
      <c r="E73" s="336">
        <f t="shared" si="461"/>
        <v>0</v>
      </c>
      <c r="F73" s="336">
        <f t="shared" si="462"/>
        <v>0</v>
      </c>
      <c r="G73" s="336">
        <f t="shared" si="463"/>
        <v>0</v>
      </c>
      <c r="H73" s="337"/>
      <c r="I73" s="337"/>
      <c r="J73" s="337"/>
      <c r="K73" s="338"/>
      <c r="L73" s="338"/>
      <c r="M73" s="338"/>
      <c r="N73" s="337"/>
      <c r="O73" s="337"/>
      <c r="P73" s="337"/>
      <c r="Q73" s="338"/>
      <c r="R73" s="338"/>
      <c r="S73" s="338"/>
      <c r="T73" s="337"/>
      <c r="U73" s="337"/>
      <c r="V73" s="337"/>
      <c r="W73" s="338"/>
      <c r="X73" s="338"/>
      <c r="Y73" s="338"/>
      <c r="Z73" s="337"/>
      <c r="AA73" s="337"/>
      <c r="AB73" s="337"/>
      <c r="AC73" s="337"/>
      <c r="AD73" s="337"/>
      <c r="AE73" s="338"/>
      <c r="AF73" s="338"/>
      <c r="AG73" s="338"/>
      <c r="AH73" s="338"/>
      <c r="AI73" s="338"/>
      <c r="AJ73" s="337"/>
      <c r="AK73" s="337"/>
      <c r="AL73" s="337"/>
      <c r="AM73" s="337"/>
      <c r="AN73" s="337"/>
      <c r="AO73" s="338"/>
      <c r="AP73" s="338"/>
      <c r="AQ73" s="338"/>
      <c r="AR73" s="338"/>
      <c r="AS73" s="338"/>
      <c r="AT73" s="337"/>
      <c r="AU73" s="337"/>
      <c r="AV73" s="337"/>
      <c r="AW73" s="337"/>
      <c r="AX73" s="337"/>
      <c r="AY73" s="338"/>
      <c r="AZ73" s="338"/>
      <c r="BA73" s="338"/>
      <c r="BB73" s="517"/>
      <c r="BC73" s="356"/>
    </row>
    <row r="74" spans="1:55" ht="46.5" customHeight="1" x14ac:dyDescent="0.3">
      <c r="A74" s="526"/>
      <c r="B74" s="510"/>
      <c r="C74" s="510"/>
      <c r="D74" s="269" t="s">
        <v>43</v>
      </c>
      <c r="E74" s="336">
        <f t="shared" si="461"/>
        <v>0</v>
      </c>
      <c r="F74" s="336">
        <f t="shared" si="462"/>
        <v>0</v>
      </c>
      <c r="G74" s="336"/>
      <c r="H74" s="337"/>
      <c r="I74" s="337"/>
      <c r="J74" s="337"/>
      <c r="K74" s="338"/>
      <c r="L74" s="338"/>
      <c r="M74" s="338"/>
      <c r="N74" s="337"/>
      <c r="O74" s="337"/>
      <c r="P74" s="337"/>
      <c r="Q74" s="338"/>
      <c r="R74" s="338"/>
      <c r="S74" s="338"/>
      <c r="T74" s="337"/>
      <c r="U74" s="337"/>
      <c r="V74" s="337"/>
      <c r="W74" s="338"/>
      <c r="X74" s="338"/>
      <c r="Y74" s="338"/>
      <c r="Z74" s="337"/>
      <c r="AA74" s="337"/>
      <c r="AB74" s="337"/>
      <c r="AC74" s="337"/>
      <c r="AD74" s="337"/>
      <c r="AE74" s="338"/>
      <c r="AF74" s="338"/>
      <c r="AG74" s="338"/>
      <c r="AH74" s="338"/>
      <c r="AI74" s="338"/>
      <c r="AJ74" s="337"/>
      <c r="AK74" s="337"/>
      <c r="AL74" s="337"/>
      <c r="AM74" s="337"/>
      <c r="AN74" s="337"/>
      <c r="AO74" s="338"/>
      <c r="AP74" s="338"/>
      <c r="AQ74" s="338"/>
      <c r="AR74" s="338"/>
      <c r="AS74" s="338"/>
      <c r="AT74" s="337"/>
      <c r="AU74" s="337"/>
      <c r="AV74" s="337"/>
      <c r="AW74" s="337"/>
      <c r="AX74" s="337"/>
      <c r="AY74" s="338"/>
      <c r="AZ74" s="338"/>
      <c r="BA74" s="338"/>
      <c r="BB74" s="517"/>
      <c r="BC74" s="356"/>
    </row>
    <row r="75" spans="1:55" s="124" customFormat="1" ht="34.200000000000003" customHeight="1" x14ac:dyDescent="0.3">
      <c r="A75" s="525" t="s">
        <v>333</v>
      </c>
      <c r="B75" s="509" t="s">
        <v>301</v>
      </c>
      <c r="C75" s="509"/>
      <c r="D75" s="139" t="s">
        <v>41</v>
      </c>
      <c r="E75" s="336">
        <f t="shared" si="461"/>
        <v>661.19532000000004</v>
      </c>
      <c r="F75" s="336">
        <f t="shared" si="462"/>
        <v>394.86359999999996</v>
      </c>
      <c r="G75" s="345">
        <f>F75/E75*100</f>
        <v>59.719660447687374</v>
      </c>
      <c r="H75" s="337">
        <f t="shared" ref="H75:AN75" si="468">H76+H77</f>
        <v>0</v>
      </c>
      <c r="I75" s="337">
        <f t="shared" si="468"/>
        <v>0</v>
      </c>
      <c r="J75" s="337">
        <f t="shared" si="468"/>
        <v>0</v>
      </c>
      <c r="K75" s="338">
        <f t="shared" si="468"/>
        <v>0</v>
      </c>
      <c r="L75" s="338">
        <f t="shared" si="468"/>
        <v>26.808109999999999</v>
      </c>
      <c r="M75" s="338">
        <f t="shared" si="468"/>
        <v>0</v>
      </c>
      <c r="N75" s="337">
        <f t="shared" si="468"/>
        <v>66.577010000000001</v>
      </c>
      <c r="O75" s="337">
        <f t="shared" si="468"/>
        <v>39.768900000000002</v>
      </c>
      <c r="P75" s="337">
        <f t="shared" si="468"/>
        <v>0</v>
      </c>
      <c r="Q75" s="338">
        <f t="shared" si="468"/>
        <v>0</v>
      </c>
      <c r="R75" s="338">
        <f t="shared" si="468"/>
        <v>0</v>
      </c>
      <c r="S75" s="338">
        <f t="shared" si="468"/>
        <v>0</v>
      </c>
      <c r="T75" s="337">
        <f>T76+T77</f>
        <v>129.66818000000001</v>
      </c>
      <c r="U75" s="337">
        <f t="shared" si="468"/>
        <v>261.21596</v>
      </c>
      <c r="V75" s="337">
        <f t="shared" si="468"/>
        <v>0</v>
      </c>
      <c r="W75" s="338">
        <f t="shared" si="468"/>
        <v>0</v>
      </c>
      <c r="X75" s="338">
        <f t="shared" si="468"/>
        <v>0</v>
      </c>
      <c r="Y75" s="338">
        <f t="shared" si="468"/>
        <v>0</v>
      </c>
      <c r="Z75" s="337">
        <f t="shared" si="468"/>
        <v>25.030179999999998</v>
      </c>
      <c r="AA75" s="337">
        <f t="shared" si="468"/>
        <v>0</v>
      </c>
      <c r="AB75" s="337">
        <f t="shared" si="468"/>
        <v>0</v>
      </c>
      <c r="AC75" s="337">
        <f t="shared" si="468"/>
        <v>25.030180000000001</v>
      </c>
      <c r="AD75" s="337">
        <f t="shared" si="468"/>
        <v>0</v>
      </c>
      <c r="AE75" s="338">
        <f t="shared" si="468"/>
        <v>0</v>
      </c>
      <c r="AF75" s="338">
        <f t="shared" si="468"/>
        <v>0</v>
      </c>
      <c r="AG75" s="338">
        <f t="shared" si="468"/>
        <v>0</v>
      </c>
      <c r="AH75" s="338">
        <f t="shared" si="468"/>
        <v>0</v>
      </c>
      <c r="AI75" s="338">
        <f t="shared" si="468"/>
        <v>0</v>
      </c>
      <c r="AJ75" s="337">
        <f t="shared" si="468"/>
        <v>50</v>
      </c>
      <c r="AK75" s="337">
        <f t="shared" si="468"/>
        <v>0</v>
      </c>
      <c r="AL75" s="337">
        <f t="shared" si="468"/>
        <v>0</v>
      </c>
      <c r="AM75" s="337">
        <f t="shared" si="468"/>
        <v>42.04045</v>
      </c>
      <c r="AN75" s="337">
        <f t="shared" si="468"/>
        <v>0</v>
      </c>
      <c r="AO75" s="338">
        <f>AO76+AO77</f>
        <v>0</v>
      </c>
      <c r="AP75" s="338"/>
      <c r="AQ75" s="338"/>
      <c r="AR75" s="338">
        <f t="shared" ref="AR75:BA75" si="469">AR76+AR77</f>
        <v>0</v>
      </c>
      <c r="AS75" s="338">
        <f t="shared" si="469"/>
        <v>0</v>
      </c>
      <c r="AT75" s="337">
        <f t="shared" si="469"/>
        <v>68.764629999999997</v>
      </c>
      <c r="AU75" s="337">
        <f t="shared" si="469"/>
        <v>0</v>
      </c>
      <c r="AV75" s="337">
        <f t="shared" si="469"/>
        <v>0</v>
      </c>
      <c r="AW75" s="337">
        <f t="shared" si="469"/>
        <v>0</v>
      </c>
      <c r="AX75" s="337">
        <f t="shared" si="469"/>
        <v>0</v>
      </c>
      <c r="AY75" s="338">
        <f t="shared" si="469"/>
        <v>321.15532000000002</v>
      </c>
      <c r="AZ75" s="338">
        <f t="shared" si="469"/>
        <v>0</v>
      </c>
      <c r="BA75" s="338">
        <f t="shared" si="469"/>
        <v>0</v>
      </c>
      <c r="BB75" s="516"/>
      <c r="BC75" s="356"/>
    </row>
    <row r="76" spans="1:55" ht="39.75" hidden="1" customHeight="1" x14ac:dyDescent="0.3">
      <c r="A76" s="526"/>
      <c r="B76" s="510"/>
      <c r="C76" s="510"/>
      <c r="D76" s="268" t="s">
        <v>2</v>
      </c>
      <c r="E76" s="336">
        <f t="shared" si="461"/>
        <v>0</v>
      </c>
      <c r="F76" s="336">
        <f t="shared" si="462"/>
        <v>0</v>
      </c>
      <c r="G76" s="345">
        <f t="shared" si="463"/>
        <v>0</v>
      </c>
      <c r="H76" s="337"/>
      <c r="I76" s="337"/>
      <c r="J76" s="337"/>
      <c r="K76" s="338"/>
      <c r="L76" s="338"/>
      <c r="M76" s="338"/>
      <c r="N76" s="337"/>
      <c r="O76" s="337"/>
      <c r="P76" s="337"/>
      <c r="Q76" s="338"/>
      <c r="R76" s="338"/>
      <c r="S76" s="338"/>
      <c r="T76" s="337"/>
      <c r="U76" s="337"/>
      <c r="V76" s="337"/>
      <c r="W76" s="338"/>
      <c r="X76" s="338"/>
      <c r="Y76" s="338"/>
      <c r="Z76" s="337"/>
      <c r="AA76" s="337"/>
      <c r="AB76" s="337"/>
      <c r="AC76" s="337"/>
      <c r="AD76" s="337"/>
      <c r="AE76" s="338"/>
      <c r="AF76" s="338"/>
      <c r="AG76" s="338"/>
      <c r="AH76" s="338"/>
      <c r="AI76" s="338"/>
      <c r="AJ76" s="337"/>
      <c r="AK76" s="337"/>
      <c r="AL76" s="337"/>
      <c r="AM76" s="337"/>
      <c r="AN76" s="337"/>
      <c r="AO76" s="338"/>
      <c r="AP76" s="338"/>
      <c r="AQ76" s="338"/>
      <c r="AR76" s="338"/>
      <c r="AS76" s="338"/>
      <c r="AT76" s="337"/>
      <c r="AU76" s="337"/>
      <c r="AV76" s="337"/>
      <c r="AW76" s="337"/>
      <c r="AX76" s="337"/>
      <c r="AY76" s="338"/>
      <c r="AZ76" s="338"/>
      <c r="BA76" s="338"/>
      <c r="BB76" s="517"/>
      <c r="BC76" s="356"/>
    </row>
    <row r="77" spans="1:55" ht="35.25" customHeight="1" x14ac:dyDescent="0.3">
      <c r="A77" s="526"/>
      <c r="B77" s="510"/>
      <c r="C77" s="510"/>
      <c r="D77" s="269" t="s">
        <v>43</v>
      </c>
      <c r="E77" s="336">
        <f t="shared" si="461"/>
        <v>661.19532000000004</v>
      </c>
      <c r="F77" s="336">
        <f t="shared" si="462"/>
        <v>394.86359999999996</v>
      </c>
      <c r="G77" s="345">
        <f>F77/E77*100</f>
        <v>59.719660447687374</v>
      </c>
      <c r="H77" s="337"/>
      <c r="I77" s="337"/>
      <c r="J77" s="337"/>
      <c r="K77" s="338"/>
      <c r="L77" s="338">
        <v>26.808109999999999</v>
      </c>
      <c r="M77" s="338"/>
      <c r="N77" s="337">
        <f>39.7689+26.80811</f>
        <v>66.577010000000001</v>
      </c>
      <c r="O77" s="337">
        <v>39.768900000000002</v>
      </c>
      <c r="P77" s="337"/>
      <c r="Q77" s="414"/>
      <c r="R77" s="338"/>
      <c r="S77" s="338"/>
      <c r="T77" s="337">
        <f>50+79.66818</f>
        <v>129.66818000000001</v>
      </c>
      <c r="U77" s="337">
        <v>261.21596</v>
      </c>
      <c r="V77" s="337"/>
      <c r="W77" s="338"/>
      <c r="X77" s="338"/>
      <c r="Y77" s="338"/>
      <c r="Z77" s="337">
        <f>50-6.24519-18.72463</f>
        <v>25.030179999999998</v>
      </c>
      <c r="AA77" s="337"/>
      <c r="AB77" s="337"/>
      <c r="AC77" s="337">
        <v>25.030180000000001</v>
      </c>
      <c r="AD77" s="337"/>
      <c r="AE77" s="338"/>
      <c r="AF77" s="338"/>
      <c r="AG77" s="338"/>
      <c r="AH77" s="338"/>
      <c r="AI77" s="338"/>
      <c r="AJ77" s="337">
        <v>50</v>
      </c>
      <c r="AK77" s="337"/>
      <c r="AL77" s="337"/>
      <c r="AM77" s="337">
        <v>42.04045</v>
      </c>
      <c r="AN77" s="337"/>
      <c r="AO77" s="338"/>
      <c r="AP77" s="338"/>
      <c r="AQ77" s="338"/>
      <c r="AR77" s="338"/>
      <c r="AS77" s="338"/>
      <c r="AT77" s="337">
        <f>50.04+18.72463</f>
        <v>68.764629999999997</v>
      </c>
      <c r="AU77" s="337"/>
      <c r="AV77" s="337"/>
      <c r="AW77" s="337"/>
      <c r="AX77" s="337"/>
      <c r="AY77" s="338">
        <f>350-28.84468</f>
        <v>321.15532000000002</v>
      </c>
      <c r="AZ77" s="338"/>
      <c r="BA77" s="338"/>
      <c r="BB77" s="517"/>
      <c r="BC77" s="356"/>
    </row>
    <row r="78" spans="1:55" ht="30.75" customHeight="1" x14ac:dyDescent="0.3">
      <c r="A78" s="525" t="s">
        <v>387</v>
      </c>
      <c r="B78" s="509" t="s">
        <v>302</v>
      </c>
      <c r="C78" s="509"/>
      <c r="D78" s="139" t="s">
        <v>41</v>
      </c>
      <c r="E78" s="336">
        <f t="shared" si="461"/>
        <v>200</v>
      </c>
      <c r="F78" s="336">
        <f t="shared" si="462"/>
        <v>38.152540000000002</v>
      </c>
      <c r="G78" s="345">
        <f t="shared" si="463"/>
        <v>0</v>
      </c>
      <c r="H78" s="337">
        <f t="shared" ref="H78:AN78" si="470">H79+H80</f>
        <v>0</v>
      </c>
      <c r="I78" s="337">
        <f t="shared" si="470"/>
        <v>0</v>
      </c>
      <c r="J78" s="337">
        <f t="shared" si="470"/>
        <v>0</v>
      </c>
      <c r="K78" s="338">
        <f t="shared" si="470"/>
        <v>0</v>
      </c>
      <c r="L78" s="338">
        <f t="shared" si="470"/>
        <v>0</v>
      </c>
      <c r="M78" s="338">
        <f t="shared" si="470"/>
        <v>0</v>
      </c>
      <c r="N78" s="337">
        <f t="shared" si="470"/>
        <v>0</v>
      </c>
      <c r="O78" s="337">
        <f t="shared" si="470"/>
        <v>0</v>
      </c>
      <c r="P78" s="337">
        <f t="shared" si="470"/>
        <v>0</v>
      </c>
      <c r="Q78" s="338">
        <f t="shared" si="470"/>
        <v>0</v>
      </c>
      <c r="R78" s="338">
        <f t="shared" si="470"/>
        <v>0</v>
      </c>
      <c r="S78" s="338">
        <f t="shared" si="470"/>
        <v>0</v>
      </c>
      <c r="T78" s="337">
        <f t="shared" si="470"/>
        <v>19.164539999999999</v>
      </c>
      <c r="U78" s="337">
        <f t="shared" si="470"/>
        <v>38.152540000000002</v>
      </c>
      <c r="V78" s="337">
        <f t="shared" si="470"/>
        <v>0</v>
      </c>
      <c r="W78" s="338">
        <f t="shared" si="470"/>
        <v>0</v>
      </c>
      <c r="X78" s="338">
        <f t="shared" si="470"/>
        <v>0</v>
      </c>
      <c r="Y78" s="338">
        <f t="shared" si="470"/>
        <v>0</v>
      </c>
      <c r="Z78" s="337">
        <f t="shared" si="470"/>
        <v>0</v>
      </c>
      <c r="AA78" s="337">
        <f t="shared" si="470"/>
        <v>0</v>
      </c>
      <c r="AB78" s="337">
        <f t="shared" si="470"/>
        <v>0</v>
      </c>
      <c r="AC78" s="337">
        <f t="shared" si="470"/>
        <v>0</v>
      </c>
      <c r="AD78" s="337">
        <f t="shared" si="470"/>
        <v>0</v>
      </c>
      <c r="AE78" s="338">
        <f t="shared" si="470"/>
        <v>0</v>
      </c>
      <c r="AF78" s="338">
        <f t="shared" si="470"/>
        <v>0</v>
      </c>
      <c r="AG78" s="338">
        <f t="shared" si="470"/>
        <v>0</v>
      </c>
      <c r="AH78" s="338">
        <f t="shared" si="470"/>
        <v>0</v>
      </c>
      <c r="AI78" s="338">
        <f t="shared" si="470"/>
        <v>0</v>
      </c>
      <c r="AJ78" s="337">
        <f t="shared" si="470"/>
        <v>0</v>
      </c>
      <c r="AK78" s="337">
        <f t="shared" si="470"/>
        <v>0</v>
      </c>
      <c r="AL78" s="337">
        <f t="shared" si="470"/>
        <v>0</v>
      </c>
      <c r="AM78" s="337">
        <f t="shared" si="470"/>
        <v>0</v>
      </c>
      <c r="AN78" s="337">
        <f t="shared" si="470"/>
        <v>0</v>
      </c>
      <c r="AO78" s="338">
        <f>AO79+AO80</f>
        <v>0</v>
      </c>
      <c r="AP78" s="338"/>
      <c r="AQ78" s="338"/>
      <c r="AR78" s="338">
        <f t="shared" ref="AR78:BA78" si="471">AR79+AR80</f>
        <v>0</v>
      </c>
      <c r="AS78" s="338">
        <f t="shared" si="471"/>
        <v>0</v>
      </c>
      <c r="AT78" s="337">
        <f t="shared" si="471"/>
        <v>80.835459999999998</v>
      </c>
      <c r="AU78" s="337">
        <f t="shared" si="471"/>
        <v>0</v>
      </c>
      <c r="AV78" s="337">
        <f t="shared" si="471"/>
        <v>0</v>
      </c>
      <c r="AW78" s="337">
        <f t="shared" si="471"/>
        <v>0</v>
      </c>
      <c r="AX78" s="337">
        <f t="shared" si="471"/>
        <v>0</v>
      </c>
      <c r="AY78" s="338">
        <f t="shared" si="471"/>
        <v>100</v>
      </c>
      <c r="AZ78" s="338">
        <f t="shared" si="471"/>
        <v>0</v>
      </c>
      <c r="BA78" s="338">
        <f t="shared" si="471"/>
        <v>0</v>
      </c>
      <c r="BB78" s="382"/>
      <c r="BC78" s="356"/>
    </row>
    <row r="79" spans="1:55" ht="40.5" hidden="1" customHeight="1" x14ac:dyDescent="0.3">
      <c r="A79" s="526"/>
      <c r="B79" s="510"/>
      <c r="C79" s="510"/>
      <c r="D79" s="268" t="s">
        <v>2</v>
      </c>
      <c r="E79" s="336">
        <f t="shared" si="461"/>
        <v>0</v>
      </c>
      <c r="F79" s="336">
        <f t="shared" si="462"/>
        <v>0</v>
      </c>
      <c r="G79" s="336">
        <f t="shared" si="463"/>
        <v>0</v>
      </c>
      <c r="H79" s="337"/>
      <c r="I79" s="337"/>
      <c r="J79" s="337"/>
      <c r="K79" s="338"/>
      <c r="L79" s="338"/>
      <c r="M79" s="338"/>
      <c r="N79" s="337"/>
      <c r="O79" s="337"/>
      <c r="P79" s="337"/>
      <c r="Q79" s="338"/>
      <c r="R79" s="338"/>
      <c r="S79" s="338"/>
      <c r="T79" s="337"/>
      <c r="U79" s="337"/>
      <c r="V79" s="337"/>
      <c r="W79" s="338"/>
      <c r="X79" s="338"/>
      <c r="Y79" s="338"/>
      <c r="Z79" s="337"/>
      <c r="AA79" s="337"/>
      <c r="AB79" s="337"/>
      <c r="AC79" s="337"/>
      <c r="AD79" s="337"/>
      <c r="AE79" s="338"/>
      <c r="AF79" s="338"/>
      <c r="AG79" s="338"/>
      <c r="AH79" s="338"/>
      <c r="AI79" s="338"/>
      <c r="AJ79" s="337"/>
      <c r="AK79" s="337"/>
      <c r="AL79" s="337"/>
      <c r="AM79" s="337"/>
      <c r="AN79" s="337"/>
      <c r="AO79" s="338"/>
      <c r="AP79" s="338"/>
      <c r="AQ79" s="338"/>
      <c r="AR79" s="338"/>
      <c r="AS79" s="338"/>
      <c r="AT79" s="337"/>
      <c r="AU79" s="337"/>
      <c r="AV79" s="337"/>
      <c r="AW79" s="337"/>
      <c r="AX79" s="337"/>
      <c r="AY79" s="338"/>
      <c r="AZ79" s="338"/>
      <c r="BA79" s="338"/>
      <c r="BB79" s="382"/>
      <c r="BC79" s="356"/>
    </row>
    <row r="80" spans="1:55" ht="34.5" customHeight="1" x14ac:dyDescent="0.3">
      <c r="A80" s="526"/>
      <c r="B80" s="510"/>
      <c r="C80" s="510"/>
      <c r="D80" s="269" t="s">
        <v>43</v>
      </c>
      <c r="E80" s="336">
        <f t="shared" si="461"/>
        <v>200</v>
      </c>
      <c r="F80" s="336">
        <f t="shared" si="462"/>
        <v>38.152540000000002</v>
      </c>
      <c r="G80" s="345">
        <f>F80/E80*100</f>
        <v>19.076270000000001</v>
      </c>
      <c r="H80" s="337"/>
      <c r="I80" s="337"/>
      <c r="J80" s="337"/>
      <c r="K80" s="338"/>
      <c r="L80" s="338"/>
      <c r="M80" s="338"/>
      <c r="N80" s="337"/>
      <c r="O80" s="337"/>
      <c r="P80" s="337"/>
      <c r="Q80" s="338"/>
      <c r="R80" s="338"/>
      <c r="S80" s="338"/>
      <c r="T80" s="337">
        <v>19.164539999999999</v>
      </c>
      <c r="U80" s="337">
        <v>38.152540000000002</v>
      </c>
      <c r="V80" s="337"/>
      <c r="W80" s="338"/>
      <c r="X80" s="338"/>
      <c r="Y80" s="338"/>
      <c r="Z80" s="337"/>
      <c r="AA80" s="337"/>
      <c r="AB80" s="337"/>
      <c r="AC80" s="337"/>
      <c r="AD80" s="337"/>
      <c r="AE80" s="338"/>
      <c r="AF80" s="338"/>
      <c r="AG80" s="338"/>
      <c r="AH80" s="338"/>
      <c r="AI80" s="338"/>
      <c r="AJ80" s="337"/>
      <c r="AK80" s="337"/>
      <c r="AL80" s="337"/>
      <c r="AM80" s="337"/>
      <c r="AN80" s="337"/>
      <c r="AO80" s="338"/>
      <c r="AP80" s="338"/>
      <c r="AQ80" s="338"/>
      <c r="AR80" s="338"/>
      <c r="AS80" s="338"/>
      <c r="AT80" s="337">
        <f>100-19.16454</f>
        <v>80.835459999999998</v>
      </c>
      <c r="AU80" s="337"/>
      <c r="AV80" s="337"/>
      <c r="AW80" s="337"/>
      <c r="AX80" s="337"/>
      <c r="AY80" s="338">
        <v>100</v>
      </c>
      <c r="AZ80" s="338"/>
      <c r="BA80" s="338"/>
      <c r="BB80" s="382"/>
      <c r="BC80" s="356"/>
    </row>
    <row r="81" spans="1:55" s="124" customFormat="1" ht="24" customHeight="1" x14ac:dyDescent="0.3">
      <c r="A81" s="525" t="s">
        <v>388</v>
      </c>
      <c r="B81" s="509" t="s">
        <v>457</v>
      </c>
      <c r="C81" s="509"/>
      <c r="D81" s="139" t="s">
        <v>41</v>
      </c>
      <c r="E81" s="336">
        <f t="shared" si="461"/>
        <v>150</v>
      </c>
      <c r="F81" s="336">
        <f t="shared" si="462"/>
        <v>78.662500000000009</v>
      </c>
      <c r="G81" s="345">
        <f>F81/E81*100</f>
        <v>52.441666666666677</v>
      </c>
      <c r="H81" s="337">
        <f t="shared" ref="H81:AN81" si="472">H82+H83</f>
        <v>0</v>
      </c>
      <c r="I81" s="337">
        <f t="shared" si="472"/>
        <v>0</v>
      </c>
      <c r="J81" s="337">
        <f t="shared" si="472"/>
        <v>0</v>
      </c>
      <c r="K81" s="338">
        <f t="shared" si="472"/>
        <v>0</v>
      </c>
      <c r="L81" s="338">
        <f t="shared" si="472"/>
        <v>14.4795</v>
      </c>
      <c r="M81" s="338">
        <f t="shared" si="472"/>
        <v>14.48</v>
      </c>
      <c r="N81" s="337">
        <f t="shared" si="472"/>
        <v>29.479500000000002</v>
      </c>
      <c r="O81" s="337">
        <f t="shared" si="472"/>
        <v>15</v>
      </c>
      <c r="P81" s="337">
        <f t="shared" si="472"/>
        <v>0</v>
      </c>
      <c r="Q81" s="338">
        <f t="shared" si="472"/>
        <v>0</v>
      </c>
      <c r="R81" s="338">
        <f t="shared" si="472"/>
        <v>0</v>
      </c>
      <c r="S81" s="338">
        <f t="shared" si="472"/>
        <v>0</v>
      </c>
      <c r="T81" s="337">
        <f t="shared" si="472"/>
        <v>0</v>
      </c>
      <c r="U81" s="337">
        <f t="shared" si="472"/>
        <v>18.12</v>
      </c>
      <c r="V81" s="337">
        <f t="shared" si="472"/>
        <v>0</v>
      </c>
      <c r="W81" s="338">
        <f t="shared" si="472"/>
        <v>0</v>
      </c>
      <c r="X81" s="338">
        <f t="shared" si="472"/>
        <v>0</v>
      </c>
      <c r="Y81" s="338">
        <f t="shared" si="472"/>
        <v>0</v>
      </c>
      <c r="Z81" s="337">
        <f t="shared" si="472"/>
        <v>5</v>
      </c>
      <c r="AA81" s="337">
        <f t="shared" si="472"/>
        <v>0</v>
      </c>
      <c r="AB81" s="337">
        <f t="shared" si="472"/>
        <v>0</v>
      </c>
      <c r="AC81" s="337">
        <f t="shared" si="472"/>
        <v>5</v>
      </c>
      <c r="AD81" s="337">
        <f t="shared" si="472"/>
        <v>0</v>
      </c>
      <c r="AE81" s="338">
        <f t="shared" si="472"/>
        <v>0</v>
      </c>
      <c r="AF81" s="338">
        <f t="shared" si="472"/>
        <v>0</v>
      </c>
      <c r="AG81" s="338">
        <f t="shared" si="472"/>
        <v>0</v>
      </c>
      <c r="AH81" s="338">
        <f t="shared" si="472"/>
        <v>0</v>
      </c>
      <c r="AI81" s="338">
        <f t="shared" si="472"/>
        <v>0</v>
      </c>
      <c r="AJ81" s="337">
        <f t="shared" si="472"/>
        <v>30.6</v>
      </c>
      <c r="AK81" s="337">
        <f t="shared" si="472"/>
        <v>0</v>
      </c>
      <c r="AL81" s="337">
        <f t="shared" si="472"/>
        <v>0</v>
      </c>
      <c r="AM81" s="337">
        <f t="shared" si="472"/>
        <v>26.062999999999999</v>
      </c>
      <c r="AN81" s="337">
        <f t="shared" si="472"/>
        <v>0</v>
      </c>
      <c r="AO81" s="338">
        <f>AO82+AO83</f>
        <v>0</v>
      </c>
      <c r="AP81" s="338"/>
      <c r="AQ81" s="338"/>
      <c r="AR81" s="338">
        <f t="shared" ref="AR81:BA81" si="473">AR82+AR83</f>
        <v>0</v>
      </c>
      <c r="AS81" s="338">
        <f t="shared" si="473"/>
        <v>0</v>
      </c>
      <c r="AT81" s="337">
        <f t="shared" si="473"/>
        <v>35</v>
      </c>
      <c r="AU81" s="337">
        <f t="shared" si="473"/>
        <v>0</v>
      </c>
      <c r="AV81" s="337">
        <f t="shared" si="473"/>
        <v>0</v>
      </c>
      <c r="AW81" s="337">
        <f t="shared" si="473"/>
        <v>0</v>
      </c>
      <c r="AX81" s="337">
        <f t="shared" si="473"/>
        <v>0</v>
      </c>
      <c r="AY81" s="338">
        <f t="shared" si="473"/>
        <v>49.920500000000004</v>
      </c>
      <c r="AZ81" s="338">
        <f t="shared" si="473"/>
        <v>0</v>
      </c>
      <c r="BA81" s="338">
        <f t="shared" si="473"/>
        <v>0</v>
      </c>
      <c r="BB81" s="516"/>
      <c r="BC81" s="356"/>
    </row>
    <row r="82" spans="1:55" ht="44.25" hidden="1" customHeight="1" x14ac:dyDescent="0.3">
      <c r="A82" s="526"/>
      <c r="B82" s="510"/>
      <c r="C82" s="510"/>
      <c r="D82" s="268" t="s">
        <v>2</v>
      </c>
      <c r="E82" s="336">
        <f t="shared" si="461"/>
        <v>0</v>
      </c>
      <c r="F82" s="336">
        <f t="shared" si="462"/>
        <v>0</v>
      </c>
      <c r="G82" s="345">
        <f t="shared" si="463"/>
        <v>0</v>
      </c>
      <c r="H82" s="337"/>
      <c r="I82" s="337"/>
      <c r="J82" s="337"/>
      <c r="K82" s="338"/>
      <c r="L82" s="338"/>
      <c r="M82" s="338"/>
      <c r="N82" s="337"/>
      <c r="O82" s="337"/>
      <c r="P82" s="337"/>
      <c r="Q82" s="338"/>
      <c r="R82" s="338"/>
      <c r="S82" s="338"/>
      <c r="T82" s="337"/>
      <c r="U82" s="337"/>
      <c r="V82" s="337"/>
      <c r="W82" s="338"/>
      <c r="X82" s="338"/>
      <c r="Y82" s="338"/>
      <c r="Z82" s="337"/>
      <c r="AA82" s="337"/>
      <c r="AB82" s="337"/>
      <c r="AC82" s="337"/>
      <c r="AD82" s="337"/>
      <c r="AE82" s="338"/>
      <c r="AF82" s="338"/>
      <c r="AG82" s="338"/>
      <c r="AH82" s="338"/>
      <c r="AI82" s="338"/>
      <c r="AJ82" s="337"/>
      <c r="AK82" s="337"/>
      <c r="AL82" s="337"/>
      <c r="AM82" s="337"/>
      <c r="AN82" s="337"/>
      <c r="AO82" s="338"/>
      <c r="AP82" s="338"/>
      <c r="AQ82" s="338"/>
      <c r="AR82" s="338"/>
      <c r="AS82" s="338"/>
      <c r="AT82" s="337"/>
      <c r="AU82" s="337"/>
      <c r="AV82" s="337"/>
      <c r="AW82" s="337"/>
      <c r="AX82" s="337"/>
      <c r="AY82" s="338"/>
      <c r="AZ82" s="338"/>
      <c r="BA82" s="338"/>
      <c r="BB82" s="517"/>
      <c r="BC82" s="356"/>
    </row>
    <row r="83" spans="1:55" ht="28.5" customHeight="1" x14ac:dyDescent="0.3">
      <c r="A83" s="526"/>
      <c r="B83" s="510"/>
      <c r="C83" s="510"/>
      <c r="D83" s="269" t="s">
        <v>43</v>
      </c>
      <c r="E83" s="392">
        <f t="shared" si="461"/>
        <v>150</v>
      </c>
      <c r="F83" s="336">
        <f t="shared" si="462"/>
        <v>78.662500000000009</v>
      </c>
      <c r="G83" s="345">
        <f>F83/E83*100</f>
        <v>52.441666666666677</v>
      </c>
      <c r="H83" s="337"/>
      <c r="I83" s="337"/>
      <c r="J83" s="337"/>
      <c r="K83" s="338"/>
      <c r="L83" s="338">
        <v>14.4795</v>
      </c>
      <c r="M83" s="338">
        <v>14.48</v>
      </c>
      <c r="N83" s="337">
        <v>29.479500000000002</v>
      </c>
      <c r="O83" s="337">
        <v>15</v>
      </c>
      <c r="P83" s="337"/>
      <c r="Q83" s="338"/>
      <c r="R83" s="338"/>
      <c r="S83" s="338"/>
      <c r="T83" s="337"/>
      <c r="U83" s="337">
        <v>18.12</v>
      </c>
      <c r="V83" s="337"/>
      <c r="W83" s="338"/>
      <c r="X83" s="338"/>
      <c r="Y83" s="338"/>
      <c r="Z83" s="337">
        <v>5</v>
      </c>
      <c r="AA83" s="337"/>
      <c r="AB83" s="337"/>
      <c r="AC83" s="337">
        <v>5</v>
      </c>
      <c r="AD83" s="337"/>
      <c r="AE83" s="338"/>
      <c r="AF83" s="338"/>
      <c r="AG83" s="338"/>
      <c r="AH83" s="338"/>
      <c r="AI83" s="338"/>
      <c r="AJ83" s="337">
        <v>30.6</v>
      </c>
      <c r="AK83" s="337"/>
      <c r="AL83" s="337"/>
      <c r="AM83" s="337">
        <v>26.062999999999999</v>
      </c>
      <c r="AN83" s="337"/>
      <c r="AO83" s="338"/>
      <c r="AP83" s="338"/>
      <c r="AQ83" s="338"/>
      <c r="AR83" s="338"/>
      <c r="AS83" s="338"/>
      <c r="AT83" s="337">
        <v>35</v>
      </c>
      <c r="AU83" s="337"/>
      <c r="AV83" s="337"/>
      <c r="AW83" s="337"/>
      <c r="AX83" s="337"/>
      <c r="AY83" s="338">
        <f>35+14.9205</f>
        <v>49.920500000000004</v>
      </c>
      <c r="AZ83" s="338"/>
      <c r="BA83" s="338"/>
      <c r="BB83" s="517"/>
      <c r="BC83" s="356"/>
    </row>
    <row r="84" spans="1:55" ht="28.5" customHeight="1" x14ac:dyDescent="0.3">
      <c r="A84" s="572" t="s">
        <v>437</v>
      </c>
      <c r="B84" s="574" t="s">
        <v>438</v>
      </c>
      <c r="C84" s="574"/>
      <c r="D84" s="417" t="s">
        <v>41</v>
      </c>
      <c r="E84" s="418">
        <f t="shared" si="461"/>
        <v>2053.4230000000007</v>
      </c>
      <c r="F84" s="418">
        <f t="shared" si="462"/>
        <v>0</v>
      </c>
      <c r="G84" s="419">
        <f>F84/E84*100</f>
        <v>0</v>
      </c>
      <c r="H84" s="418">
        <f>H85</f>
        <v>0</v>
      </c>
      <c r="I84" s="418">
        <f>I85</f>
        <v>0</v>
      </c>
      <c r="J84" s="418"/>
      <c r="K84" s="418">
        <f>K85</f>
        <v>0</v>
      </c>
      <c r="L84" s="420">
        <f>L85</f>
        <v>0</v>
      </c>
      <c r="M84" s="420"/>
      <c r="N84" s="420">
        <f>N85</f>
        <v>0</v>
      </c>
      <c r="O84" s="420">
        <f>O85</f>
        <v>0</v>
      </c>
      <c r="P84" s="418"/>
      <c r="Q84" s="418">
        <f>Q85</f>
        <v>0</v>
      </c>
      <c r="R84" s="418">
        <f>R85</f>
        <v>0</v>
      </c>
      <c r="S84" s="418"/>
      <c r="T84" s="418">
        <f>T85</f>
        <v>0</v>
      </c>
      <c r="U84" s="418">
        <f>U85</f>
        <v>0</v>
      </c>
      <c r="V84" s="418"/>
      <c r="W84" s="418">
        <f>W85</f>
        <v>0</v>
      </c>
      <c r="X84" s="418">
        <f>X85</f>
        <v>0</v>
      </c>
      <c r="Y84" s="418"/>
      <c r="Z84" s="418">
        <f>Z85</f>
        <v>0</v>
      </c>
      <c r="AA84" s="418">
        <f t="shared" ref="AA84:AL84" ca="1" si="474">AA85+AA98</f>
        <v>1257.4560200000001</v>
      </c>
      <c r="AB84" s="418">
        <f t="shared" ca="1" si="474"/>
        <v>16627.299460000002</v>
      </c>
      <c r="AC84" s="418">
        <f>AC85</f>
        <v>0</v>
      </c>
      <c r="AD84" s="418"/>
      <c r="AE84" s="418">
        <f>AE85</f>
        <v>0</v>
      </c>
      <c r="AF84" s="418">
        <f t="shared" ca="1" si="474"/>
        <v>1257.4560200000001</v>
      </c>
      <c r="AG84" s="418">
        <f t="shared" ca="1" si="474"/>
        <v>16627.299460000002</v>
      </c>
      <c r="AH84" s="418">
        <f>AH85</f>
        <v>0</v>
      </c>
      <c r="AI84" s="418"/>
      <c r="AJ84" s="418">
        <f>AJ85</f>
        <v>0</v>
      </c>
      <c r="AK84" s="418">
        <f t="shared" ca="1" si="474"/>
        <v>1257.4560200000001</v>
      </c>
      <c r="AL84" s="418">
        <f t="shared" ca="1" si="474"/>
        <v>16627.299460000002</v>
      </c>
      <c r="AM84" s="418">
        <f>AM85</f>
        <v>0</v>
      </c>
      <c r="AN84" s="418"/>
      <c r="AO84" s="418">
        <f>AO85</f>
        <v>0</v>
      </c>
      <c r="AP84" s="418"/>
      <c r="AQ84" s="418"/>
      <c r="AR84" s="418">
        <f>AR85</f>
        <v>0</v>
      </c>
      <c r="AS84" s="418"/>
      <c r="AT84" s="418">
        <f>AT85</f>
        <v>0</v>
      </c>
      <c r="AU84" s="418">
        <f t="shared" ref="AU84:AV84" si="475">AU85+AU98</f>
        <v>0</v>
      </c>
      <c r="AV84" s="418">
        <f t="shared" si="475"/>
        <v>0</v>
      </c>
      <c r="AW84" s="418">
        <f>AW85</f>
        <v>0</v>
      </c>
      <c r="AX84" s="418"/>
      <c r="AY84" s="418">
        <f>AY85</f>
        <v>2053.4230000000007</v>
      </c>
      <c r="AZ84" s="418">
        <f>AZ85</f>
        <v>0</v>
      </c>
      <c r="BA84" s="418"/>
      <c r="BB84" s="391"/>
      <c r="BC84" s="390"/>
    </row>
    <row r="85" spans="1:55" ht="28.5" customHeight="1" x14ac:dyDescent="0.3">
      <c r="A85" s="573"/>
      <c r="B85" s="574"/>
      <c r="C85" s="574"/>
      <c r="D85" s="421" t="s">
        <v>43</v>
      </c>
      <c r="E85" s="422">
        <f t="shared" si="461"/>
        <v>2053.4230000000007</v>
      </c>
      <c r="F85" s="418">
        <f t="shared" si="462"/>
        <v>0</v>
      </c>
      <c r="G85" s="423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418"/>
      <c r="AR85" s="418"/>
      <c r="AS85" s="418"/>
      <c r="AT85" s="418"/>
      <c r="AU85" s="424"/>
      <c r="AV85" s="424"/>
      <c r="AW85" s="418"/>
      <c r="AX85" s="418"/>
      <c r="AY85" s="418">
        <f>13580.45-527.027-11000</f>
        <v>2053.4230000000007</v>
      </c>
      <c r="AZ85" s="418"/>
      <c r="BA85" s="418"/>
      <c r="BB85" s="391"/>
      <c r="BC85" s="390"/>
    </row>
    <row r="86" spans="1:55" ht="28.5" customHeight="1" x14ac:dyDescent="0.3">
      <c r="A86" s="575" t="s">
        <v>458</v>
      </c>
      <c r="B86" s="578" t="s">
        <v>471</v>
      </c>
      <c r="C86" s="578"/>
      <c r="D86" s="428" t="s">
        <v>41</v>
      </c>
      <c r="E86" s="426">
        <f>E87+E88</f>
        <v>3640.6729999999998</v>
      </c>
      <c r="F86" s="426">
        <f t="shared" ref="F86" si="476">F87+F88</f>
        <v>207.77579000000003</v>
      </c>
      <c r="G86" s="427">
        <f t="shared" ref="G86" si="477">F86/E86*100</f>
        <v>5.707070917931933</v>
      </c>
      <c r="H86" s="426">
        <f>H87+H88</f>
        <v>0</v>
      </c>
      <c r="I86" s="426">
        <f t="shared" ref="I86:J86" si="478">I87+I88</f>
        <v>0</v>
      </c>
      <c r="J86" s="426">
        <f t="shared" si="478"/>
        <v>0</v>
      </c>
      <c r="K86" s="426">
        <f>K87+K88</f>
        <v>0</v>
      </c>
      <c r="L86" s="426">
        <f t="shared" ref="L86:M86" si="479">L87+L88</f>
        <v>0</v>
      </c>
      <c r="M86" s="426">
        <f t="shared" si="479"/>
        <v>0</v>
      </c>
      <c r="N86" s="426">
        <f>N87+N88</f>
        <v>0</v>
      </c>
      <c r="O86" s="426">
        <f t="shared" ref="O86:P86" si="480">O87+O88</f>
        <v>0</v>
      </c>
      <c r="P86" s="426">
        <f t="shared" si="480"/>
        <v>0</v>
      </c>
      <c r="Q86" s="426">
        <f>Q87+Q88</f>
        <v>0</v>
      </c>
      <c r="R86" s="426">
        <f t="shared" ref="R86:S86" si="481">R87+R88</f>
        <v>0</v>
      </c>
      <c r="S86" s="426">
        <f t="shared" si="481"/>
        <v>0</v>
      </c>
      <c r="T86" s="426">
        <f>T87+T88</f>
        <v>0</v>
      </c>
      <c r="U86" s="426">
        <f t="shared" ref="U86:V86" si="482">U87+U88</f>
        <v>0</v>
      </c>
      <c r="V86" s="426">
        <f t="shared" si="482"/>
        <v>0</v>
      </c>
      <c r="W86" s="426">
        <f>W87+W88</f>
        <v>0</v>
      </c>
      <c r="X86" s="426">
        <f t="shared" ref="X86:Y86" si="483">X87+X88</f>
        <v>0</v>
      </c>
      <c r="Y86" s="426">
        <f t="shared" si="483"/>
        <v>0</v>
      </c>
      <c r="Z86" s="426">
        <f>Z87+Z88</f>
        <v>0</v>
      </c>
      <c r="AA86" s="426">
        <f t="shared" ref="AA86:AD86" si="484">AA87+AA88</f>
        <v>0</v>
      </c>
      <c r="AB86" s="426">
        <f t="shared" si="484"/>
        <v>0</v>
      </c>
      <c r="AC86" s="426">
        <f t="shared" si="484"/>
        <v>0</v>
      </c>
      <c r="AD86" s="426">
        <f t="shared" si="484"/>
        <v>0</v>
      </c>
      <c r="AE86" s="426">
        <f>AE87+AE88</f>
        <v>0</v>
      </c>
      <c r="AF86" s="426">
        <f t="shared" ref="AF86:AI86" si="485">AF87+AF88</f>
        <v>0</v>
      </c>
      <c r="AG86" s="426">
        <f t="shared" si="485"/>
        <v>0</v>
      </c>
      <c r="AH86" s="426">
        <f>AH87+AH88</f>
        <v>0</v>
      </c>
      <c r="AI86" s="426">
        <f t="shared" si="485"/>
        <v>0</v>
      </c>
      <c r="AJ86" s="426">
        <f>AJ87+AJ88</f>
        <v>0</v>
      </c>
      <c r="AK86" s="426">
        <f t="shared" ref="AK86:AL86" si="486">AK87+AK88</f>
        <v>0</v>
      </c>
      <c r="AL86" s="426">
        <f t="shared" si="486"/>
        <v>0</v>
      </c>
      <c r="AM86" s="426">
        <f>AM87+AM88</f>
        <v>0</v>
      </c>
      <c r="AN86" s="426">
        <f t="shared" ref="AN86" si="487">AN87+AN88</f>
        <v>0</v>
      </c>
      <c r="AO86" s="426">
        <f>AO87+AO88</f>
        <v>208.30600000000001</v>
      </c>
      <c r="AP86" s="426">
        <f t="shared" ref="AP86:AQ86" si="488">AP87+AP88</f>
        <v>0</v>
      </c>
      <c r="AQ86" s="426">
        <f t="shared" si="488"/>
        <v>0</v>
      </c>
      <c r="AR86" s="426">
        <f>AR87+AR88</f>
        <v>207.77579000000003</v>
      </c>
      <c r="AS86" s="426">
        <f t="shared" ref="AS86" si="489">AS87+AS88</f>
        <v>0</v>
      </c>
      <c r="AT86" s="426">
        <f>AT87+AT88</f>
        <v>1597.67</v>
      </c>
      <c r="AU86" s="426">
        <f t="shared" ref="AU86:AV86" si="490">AU87+AU88</f>
        <v>0</v>
      </c>
      <c r="AV86" s="426">
        <f t="shared" si="490"/>
        <v>0</v>
      </c>
      <c r="AW86" s="426">
        <f>AW87+AW88</f>
        <v>0</v>
      </c>
      <c r="AX86" s="426">
        <f t="shared" ref="AX86" si="491">AX87+AX88</f>
        <v>0</v>
      </c>
      <c r="AY86" s="426">
        <f>AY87+AY88</f>
        <v>1834.6969999999999</v>
      </c>
      <c r="AZ86" s="426">
        <f>AZ87+AZ88</f>
        <v>0</v>
      </c>
      <c r="BA86" s="426">
        <f>BA87+BA88</f>
        <v>0</v>
      </c>
      <c r="BB86" s="415"/>
      <c r="BC86" s="416"/>
    </row>
    <row r="87" spans="1:55" ht="37.5" customHeight="1" x14ac:dyDescent="0.3">
      <c r="A87" s="576"/>
      <c r="B87" s="579"/>
      <c r="C87" s="579"/>
      <c r="D87" s="425" t="s">
        <v>2</v>
      </c>
      <c r="E87" s="426">
        <f>H87+K87+N87+Q87+T87+W87+Z87+AE87+AJ87+AO87+AT87+AY87</f>
        <v>2694.1</v>
      </c>
      <c r="F87" s="426">
        <f t="shared" si="462"/>
        <v>0</v>
      </c>
      <c r="G87" s="427"/>
      <c r="H87" s="426">
        <f>H90+H93+H96</f>
        <v>0</v>
      </c>
      <c r="I87" s="426">
        <f>I90+I93+I96</f>
        <v>0</v>
      </c>
      <c r="J87" s="426"/>
      <c r="K87" s="426">
        <f>K90+K93+K96</f>
        <v>0</v>
      </c>
      <c r="L87" s="426">
        <f>L90+L93+L96</f>
        <v>0</v>
      </c>
      <c r="M87" s="426"/>
      <c r="N87" s="426">
        <f>N90+N93+N96</f>
        <v>0</v>
      </c>
      <c r="O87" s="426">
        <f>O90+O93+O96</f>
        <v>0</v>
      </c>
      <c r="P87" s="426"/>
      <c r="Q87" s="426">
        <f>Q90+Q93+Q96</f>
        <v>0</v>
      </c>
      <c r="R87" s="426">
        <f>R90+R93+R96</f>
        <v>0</v>
      </c>
      <c r="S87" s="426"/>
      <c r="T87" s="426">
        <f>T90+T93+T96</f>
        <v>0</v>
      </c>
      <c r="U87" s="426">
        <f>U90+U93+U96</f>
        <v>0</v>
      </c>
      <c r="V87" s="426"/>
      <c r="W87" s="426">
        <f>W90+W93+W96</f>
        <v>0</v>
      </c>
      <c r="X87" s="426">
        <f>X90+X93+X96</f>
        <v>0</v>
      </c>
      <c r="Y87" s="426"/>
      <c r="Z87" s="426">
        <f t="shared" ref="Z87:AC87" si="492">Z90+Z93+Z96</f>
        <v>0</v>
      </c>
      <c r="AA87" s="426">
        <f t="shared" si="492"/>
        <v>0</v>
      </c>
      <c r="AB87" s="426">
        <f t="shared" si="492"/>
        <v>0</v>
      </c>
      <c r="AC87" s="426">
        <f t="shared" si="492"/>
        <v>0</v>
      </c>
      <c r="AD87" s="426"/>
      <c r="AE87" s="426">
        <f t="shared" ref="AE87:AH87" si="493">AE90+AE93+AE96</f>
        <v>0</v>
      </c>
      <c r="AF87" s="426">
        <f t="shared" si="493"/>
        <v>0</v>
      </c>
      <c r="AG87" s="426">
        <f t="shared" si="493"/>
        <v>0</v>
      </c>
      <c r="AH87" s="426">
        <f t="shared" si="493"/>
        <v>0</v>
      </c>
      <c r="AI87" s="426"/>
      <c r="AJ87" s="426">
        <f t="shared" ref="AJ87:AM87" si="494">AJ90+AJ93+AJ96</f>
        <v>0</v>
      </c>
      <c r="AK87" s="426">
        <f t="shared" si="494"/>
        <v>0</v>
      </c>
      <c r="AL87" s="426">
        <f t="shared" si="494"/>
        <v>0</v>
      </c>
      <c r="AM87" s="426">
        <f t="shared" si="494"/>
        <v>0</v>
      </c>
      <c r="AN87" s="426"/>
      <c r="AO87" s="426">
        <f t="shared" ref="AO87:AR87" si="495">AO90+AO93+AO96</f>
        <v>0</v>
      </c>
      <c r="AP87" s="426">
        <f t="shared" si="495"/>
        <v>0</v>
      </c>
      <c r="AQ87" s="426">
        <f t="shared" si="495"/>
        <v>0</v>
      </c>
      <c r="AR87" s="426">
        <f t="shared" si="495"/>
        <v>0</v>
      </c>
      <c r="AS87" s="426"/>
      <c r="AT87" s="426">
        <f t="shared" ref="AT87:AW87" si="496">AT90+AT93+AT96</f>
        <v>1210.76</v>
      </c>
      <c r="AU87" s="426">
        <f t="shared" si="496"/>
        <v>0</v>
      </c>
      <c r="AV87" s="426">
        <f t="shared" si="496"/>
        <v>0</v>
      </c>
      <c r="AW87" s="426">
        <f t="shared" si="496"/>
        <v>0</v>
      </c>
      <c r="AX87" s="426"/>
      <c r="AY87" s="426">
        <f>AY90+AY93+AY96</f>
        <v>1483.34</v>
      </c>
      <c r="AZ87" s="426">
        <f>AZ90+AZ93+AZ96</f>
        <v>0</v>
      </c>
      <c r="BA87" s="426"/>
      <c r="BB87" s="415"/>
      <c r="BC87" s="416"/>
    </row>
    <row r="88" spans="1:55" ht="37.5" customHeight="1" x14ac:dyDescent="0.3">
      <c r="A88" s="577"/>
      <c r="B88" s="580"/>
      <c r="C88" s="580"/>
      <c r="D88" s="425" t="s">
        <v>43</v>
      </c>
      <c r="E88" s="426">
        <f>H88+K88+N88+Q88+T88+W88+Z88+AE88+AJ88+AO88+AT88+AY88</f>
        <v>946.57299999999998</v>
      </c>
      <c r="F88" s="426">
        <f t="shared" si="462"/>
        <v>207.77579000000003</v>
      </c>
      <c r="G88" s="427"/>
      <c r="H88" s="426">
        <f>H91+H94+H97</f>
        <v>0</v>
      </c>
      <c r="I88" s="426">
        <f>I91+I94+I97</f>
        <v>0</v>
      </c>
      <c r="J88" s="426"/>
      <c r="K88" s="426">
        <f>K91+K94+K97</f>
        <v>0</v>
      </c>
      <c r="L88" s="426">
        <f>L91+L94+L97</f>
        <v>0</v>
      </c>
      <c r="M88" s="426"/>
      <c r="N88" s="426">
        <f>N91+N94+N97</f>
        <v>0</v>
      </c>
      <c r="O88" s="426">
        <f>O91+O94+O97</f>
        <v>0</v>
      </c>
      <c r="P88" s="426"/>
      <c r="Q88" s="426">
        <f>Q91+Q94+Q97</f>
        <v>0</v>
      </c>
      <c r="R88" s="426">
        <f>R91+R94+R97</f>
        <v>0</v>
      </c>
      <c r="S88" s="426"/>
      <c r="T88" s="426">
        <f>T91+T94+T97</f>
        <v>0</v>
      </c>
      <c r="U88" s="426">
        <f>U91+U94+U97</f>
        <v>0</v>
      </c>
      <c r="V88" s="426"/>
      <c r="W88" s="426">
        <f>W91+W94+W97</f>
        <v>0</v>
      </c>
      <c r="X88" s="426">
        <f>X91+X94+X97</f>
        <v>0</v>
      </c>
      <c r="Y88" s="426"/>
      <c r="Z88" s="426">
        <f t="shared" ref="Z88:AC88" si="497">Z91+Z94+Z97</f>
        <v>0</v>
      </c>
      <c r="AA88" s="426">
        <f t="shared" si="497"/>
        <v>0</v>
      </c>
      <c r="AB88" s="426">
        <f t="shared" si="497"/>
        <v>0</v>
      </c>
      <c r="AC88" s="426">
        <f t="shared" si="497"/>
        <v>0</v>
      </c>
      <c r="AD88" s="426"/>
      <c r="AE88" s="426">
        <f t="shared" ref="AE88:AH88" si="498">AE91+AE94+AE97</f>
        <v>0</v>
      </c>
      <c r="AF88" s="426">
        <f t="shared" si="498"/>
        <v>0</v>
      </c>
      <c r="AG88" s="426">
        <f t="shared" si="498"/>
        <v>0</v>
      </c>
      <c r="AH88" s="426">
        <f t="shared" si="498"/>
        <v>0</v>
      </c>
      <c r="AI88" s="426"/>
      <c r="AJ88" s="426">
        <f t="shared" ref="AJ88:AM88" si="499">AJ91+AJ94+AJ97</f>
        <v>0</v>
      </c>
      <c r="AK88" s="426">
        <f t="shared" si="499"/>
        <v>0</v>
      </c>
      <c r="AL88" s="426">
        <f t="shared" si="499"/>
        <v>0</v>
      </c>
      <c r="AM88" s="426">
        <f t="shared" si="499"/>
        <v>0</v>
      </c>
      <c r="AN88" s="426"/>
      <c r="AO88" s="426">
        <f t="shared" ref="AO88:AR88" si="500">AO91+AO94+AO97</f>
        <v>208.30600000000001</v>
      </c>
      <c r="AP88" s="426">
        <f t="shared" si="500"/>
        <v>0</v>
      </c>
      <c r="AQ88" s="426">
        <f t="shared" si="500"/>
        <v>0</v>
      </c>
      <c r="AR88" s="426">
        <f t="shared" si="500"/>
        <v>207.77579000000003</v>
      </c>
      <c r="AS88" s="426"/>
      <c r="AT88" s="426">
        <f t="shared" ref="AT88:AW88" si="501">AT91+AT94+AT97</f>
        <v>386.90999999999997</v>
      </c>
      <c r="AU88" s="426">
        <f t="shared" si="501"/>
        <v>0</v>
      </c>
      <c r="AV88" s="426">
        <f t="shared" si="501"/>
        <v>0</v>
      </c>
      <c r="AW88" s="426">
        <f t="shared" si="501"/>
        <v>0</v>
      </c>
      <c r="AX88" s="426"/>
      <c r="AY88" s="426">
        <f>AY91+AY94+AY97</f>
        <v>351.35699999999997</v>
      </c>
      <c r="AZ88" s="426">
        <f>AZ91+AZ94+AZ97</f>
        <v>0</v>
      </c>
      <c r="BA88" s="426"/>
      <c r="BB88" s="415"/>
      <c r="BC88" s="416"/>
    </row>
    <row r="89" spans="1:55" ht="20.25" customHeight="1" x14ac:dyDescent="0.3">
      <c r="A89" s="581" t="s">
        <v>93</v>
      </c>
      <c r="B89" s="586" t="s">
        <v>469</v>
      </c>
      <c r="C89" s="509"/>
      <c r="D89" s="139" t="s">
        <v>41</v>
      </c>
      <c r="E89" s="336">
        <f t="shared" ref="E89:E94" si="502">H89+K89+N89+Q89+T89+W89+Z89+AE89+AJ89+AO89+AT89+AY89</f>
        <v>645.40600000000006</v>
      </c>
      <c r="F89" s="336">
        <f t="shared" si="462"/>
        <v>164.76070000000001</v>
      </c>
      <c r="G89" s="345">
        <f t="shared" ref="G89:G93" si="503">F89/E89*100</f>
        <v>25.528225644013226</v>
      </c>
      <c r="H89" s="311">
        <f t="shared" ref="H89:AN89" si="504">H90+H91</f>
        <v>0</v>
      </c>
      <c r="I89" s="311">
        <f t="shared" si="504"/>
        <v>0</v>
      </c>
      <c r="J89" s="311">
        <f t="shared" si="504"/>
        <v>0</v>
      </c>
      <c r="K89" s="312">
        <f t="shared" si="504"/>
        <v>0</v>
      </c>
      <c r="L89" s="312">
        <f t="shared" si="504"/>
        <v>0</v>
      </c>
      <c r="M89" s="312">
        <f t="shared" si="504"/>
        <v>0</v>
      </c>
      <c r="N89" s="311">
        <f t="shared" si="504"/>
        <v>0</v>
      </c>
      <c r="O89" s="311">
        <f t="shared" si="504"/>
        <v>0</v>
      </c>
      <c r="P89" s="311">
        <f t="shared" si="504"/>
        <v>0</v>
      </c>
      <c r="Q89" s="312">
        <f t="shared" si="504"/>
        <v>0</v>
      </c>
      <c r="R89" s="312">
        <f t="shared" si="504"/>
        <v>0</v>
      </c>
      <c r="S89" s="312">
        <f t="shared" si="504"/>
        <v>0</v>
      </c>
      <c r="T89" s="311">
        <f t="shared" si="504"/>
        <v>0</v>
      </c>
      <c r="U89" s="311">
        <f t="shared" si="504"/>
        <v>0</v>
      </c>
      <c r="V89" s="311">
        <f t="shared" si="504"/>
        <v>0</v>
      </c>
      <c r="W89" s="312">
        <f t="shared" si="504"/>
        <v>0</v>
      </c>
      <c r="X89" s="312">
        <f t="shared" si="504"/>
        <v>0</v>
      </c>
      <c r="Y89" s="312">
        <f t="shared" si="504"/>
        <v>0</v>
      </c>
      <c r="Z89" s="311">
        <f t="shared" si="504"/>
        <v>0</v>
      </c>
      <c r="AA89" s="311">
        <f t="shared" si="504"/>
        <v>0</v>
      </c>
      <c r="AB89" s="311">
        <f t="shared" si="504"/>
        <v>0</v>
      </c>
      <c r="AC89" s="311">
        <f t="shared" si="504"/>
        <v>0</v>
      </c>
      <c r="AD89" s="311">
        <f t="shared" si="504"/>
        <v>0</v>
      </c>
      <c r="AE89" s="312">
        <f t="shared" si="504"/>
        <v>0</v>
      </c>
      <c r="AF89" s="312">
        <f t="shared" si="504"/>
        <v>0</v>
      </c>
      <c r="AG89" s="312">
        <f t="shared" si="504"/>
        <v>0</v>
      </c>
      <c r="AH89" s="312">
        <f t="shared" si="504"/>
        <v>0</v>
      </c>
      <c r="AI89" s="312">
        <f t="shared" si="504"/>
        <v>0</v>
      </c>
      <c r="AJ89" s="311">
        <f t="shared" si="504"/>
        <v>0</v>
      </c>
      <c r="AK89" s="311">
        <f t="shared" si="504"/>
        <v>0</v>
      </c>
      <c r="AL89" s="311">
        <f t="shared" si="504"/>
        <v>0</v>
      </c>
      <c r="AM89" s="311">
        <f t="shared" si="504"/>
        <v>0</v>
      </c>
      <c r="AN89" s="311">
        <f t="shared" si="504"/>
        <v>0</v>
      </c>
      <c r="AO89" s="312">
        <f>AO90+AO91</f>
        <v>167.80600000000001</v>
      </c>
      <c r="AP89" s="312"/>
      <c r="AQ89" s="312"/>
      <c r="AR89" s="312">
        <f t="shared" ref="AR89:BA89" si="505">AR90+AR91</f>
        <v>164.76070000000001</v>
      </c>
      <c r="AS89" s="312">
        <f t="shared" si="505"/>
        <v>0</v>
      </c>
      <c r="AT89" s="311">
        <f t="shared" si="505"/>
        <v>477.6</v>
      </c>
      <c r="AU89" s="311">
        <f t="shared" si="505"/>
        <v>0</v>
      </c>
      <c r="AV89" s="311">
        <f t="shared" si="505"/>
        <v>0</v>
      </c>
      <c r="AW89" s="311">
        <f t="shared" si="505"/>
        <v>0</v>
      </c>
      <c r="AX89" s="311">
        <f t="shared" si="505"/>
        <v>0</v>
      </c>
      <c r="AY89" s="312">
        <f t="shared" si="505"/>
        <v>0</v>
      </c>
      <c r="AZ89" s="312">
        <f t="shared" si="505"/>
        <v>0</v>
      </c>
      <c r="BA89" s="312">
        <f t="shared" si="505"/>
        <v>0</v>
      </c>
      <c r="BB89" s="415"/>
      <c r="BC89" s="416"/>
    </row>
    <row r="90" spans="1:55" ht="28.5" customHeight="1" x14ac:dyDescent="0.3">
      <c r="A90" s="582"/>
      <c r="B90" s="587"/>
      <c r="C90" s="591"/>
      <c r="D90" s="429" t="s">
        <v>2</v>
      </c>
      <c r="E90" s="336">
        <f t="shared" si="502"/>
        <v>477.6</v>
      </c>
      <c r="F90" s="336">
        <f t="shared" si="462"/>
        <v>0</v>
      </c>
      <c r="G90" s="345">
        <f t="shared" si="503"/>
        <v>0</v>
      </c>
      <c r="H90" s="311"/>
      <c r="I90" s="311"/>
      <c r="J90" s="311"/>
      <c r="K90" s="312"/>
      <c r="L90" s="312"/>
      <c r="M90" s="312"/>
      <c r="N90" s="311"/>
      <c r="O90" s="311"/>
      <c r="P90" s="311"/>
      <c r="Q90" s="312"/>
      <c r="R90" s="312"/>
      <c r="S90" s="312"/>
      <c r="T90" s="311"/>
      <c r="U90" s="311"/>
      <c r="V90" s="311"/>
      <c r="W90" s="312"/>
      <c r="X90" s="312"/>
      <c r="Y90" s="312"/>
      <c r="Z90" s="311"/>
      <c r="AA90" s="311"/>
      <c r="AB90" s="311"/>
      <c r="AC90" s="311"/>
      <c r="AD90" s="311"/>
      <c r="AE90" s="312"/>
      <c r="AF90" s="312"/>
      <c r="AG90" s="312"/>
      <c r="AH90" s="312"/>
      <c r="AI90" s="312"/>
      <c r="AJ90" s="311"/>
      <c r="AK90" s="311"/>
      <c r="AL90" s="311"/>
      <c r="AM90" s="311"/>
      <c r="AN90" s="311"/>
      <c r="AO90" s="312"/>
      <c r="AP90" s="312"/>
      <c r="AQ90" s="312"/>
      <c r="AR90" s="312"/>
      <c r="AS90" s="312"/>
      <c r="AT90" s="311">
        <v>477.6</v>
      </c>
      <c r="AU90" s="311"/>
      <c r="AV90" s="311"/>
      <c r="AW90" s="311"/>
      <c r="AX90" s="311"/>
      <c r="AY90" s="312"/>
      <c r="AZ90" s="312"/>
      <c r="BA90" s="312"/>
      <c r="BB90" s="415"/>
      <c r="BC90" s="416"/>
    </row>
    <row r="91" spans="1:55" ht="28.5" customHeight="1" x14ac:dyDescent="0.3">
      <c r="A91" s="583"/>
      <c r="B91" s="588"/>
      <c r="C91" s="592"/>
      <c r="D91" s="429" t="s">
        <v>43</v>
      </c>
      <c r="E91" s="336">
        <f t="shared" si="502"/>
        <v>167.80600000000001</v>
      </c>
      <c r="F91" s="336">
        <f t="shared" si="462"/>
        <v>164.76070000000001</v>
      </c>
      <c r="G91" s="345"/>
      <c r="H91" s="311"/>
      <c r="I91" s="311"/>
      <c r="J91" s="311"/>
      <c r="K91" s="312"/>
      <c r="L91" s="312"/>
      <c r="M91" s="312"/>
      <c r="N91" s="311"/>
      <c r="O91" s="311"/>
      <c r="P91" s="311"/>
      <c r="Q91" s="312"/>
      <c r="R91" s="312"/>
      <c r="S91" s="312"/>
      <c r="T91" s="311"/>
      <c r="U91" s="311"/>
      <c r="V91" s="311"/>
      <c r="W91" s="312"/>
      <c r="X91" s="312"/>
      <c r="Y91" s="312"/>
      <c r="Z91" s="311"/>
      <c r="AA91" s="311"/>
      <c r="AB91" s="311"/>
      <c r="AC91" s="311"/>
      <c r="AD91" s="311"/>
      <c r="AE91" s="312"/>
      <c r="AF91" s="312"/>
      <c r="AG91" s="312"/>
      <c r="AH91" s="312"/>
      <c r="AI91" s="312"/>
      <c r="AJ91" s="311"/>
      <c r="AK91" s="311"/>
      <c r="AL91" s="311"/>
      <c r="AM91" s="311"/>
      <c r="AN91" s="311"/>
      <c r="AO91" s="312">
        <v>167.80600000000001</v>
      </c>
      <c r="AP91" s="312"/>
      <c r="AQ91" s="312"/>
      <c r="AR91" s="312">
        <v>164.76070000000001</v>
      </c>
      <c r="AS91" s="312"/>
      <c r="AT91" s="311"/>
      <c r="AU91" s="311"/>
      <c r="AV91" s="311"/>
      <c r="AW91" s="311"/>
      <c r="AX91" s="311"/>
      <c r="AY91" s="312"/>
      <c r="AZ91" s="312"/>
      <c r="BA91" s="312"/>
      <c r="BB91" s="415"/>
      <c r="BC91" s="416"/>
    </row>
    <row r="92" spans="1:55" ht="23.4" customHeight="1" x14ac:dyDescent="0.3">
      <c r="A92" s="581" t="s">
        <v>466</v>
      </c>
      <c r="B92" s="586" t="s">
        <v>470</v>
      </c>
      <c r="C92" s="509"/>
      <c r="D92" s="139" t="s">
        <v>41</v>
      </c>
      <c r="E92" s="336">
        <f t="shared" si="502"/>
        <v>968.24</v>
      </c>
      <c r="F92" s="336">
        <f t="shared" si="462"/>
        <v>40.49689</v>
      </c>
      <c r="G92" s="345">
        <f t="shared" si="503"/>
        <v>4.1825260266049744</v>
      </c>
      <c r="H92" s="311">
        <f t="shared" ref="H92:AN92" si="506">H93+H94</f>
        <v>0</v>
      </c>
      <c r="I92" s="311">
        <f t="shared" si="506"/>
        <v>0</v>
      </c>
      <c r="J92" s="311">
        <f t="shared" si="506"/>
        <v>0</v>
      </c>
      <c r="K92" s="312">
        <f t="shared" si="506"/>
        <v>0</v>
      </c>
      <c r="L92" s="312">
        <f t="shared" si="506"/>
        <v>0</v>
      </c>
      <c r="M92" s="312">
        <f t="shared" si="506"/>
        <v>0</v>
      </c>
      <c r="N92" s="311">
        <f t="shared" si="506"/>
        <v>0</v>
      </c>
      <c r="O92" s="311">
        <f t="shared" si="506"/>
        <v>0</v>
      </c>
      <c r="P92" s="311">
        <f t="shared" si="506"/>
        <v>0</v>
      </c>
      <c r="Q92" s="312">
        <f t="shared" si="506"/>
        <v>0</v>
      </c>
      <c r="R92" s="312">
        <f t="shared" si="506"/>
        <v>0</v>
      </c>
      <c r="S92" s="312">
        <f t="shared" si="506"/>
        <v>0</v>
      </c>
      <c r="T92" s="311">
        <f t="shared" si="506"/>
        <v>0</v>
      </c>
      <c r="U92" s="311">
        <f t="shared" si="506"/>
        <v>0</v>
      </c>
      <c r="V92" s="311">
        <f t="shared" si="506"/>
        <v>0</v>
      </c>
      <c r="W92" s="312">
        <f t="shared" si="506"/>
        <v>0</v>
      </c>
      <c r="X92" s="312">
        <f t="shared" si="506"/>
        <v>0</v>
      </c>
      <c r="Y92" s="312">
        <f t="shared" si="506"/>
        <v>0</v>
      </c>
      <c r="Z92" s="311">
        <f t="shared" si="506"/>
        <v>0</v>
      </c>
      <c r="AA92" s="311">
        <f t="shared" si="506"/>
        <v>0</v>
      </c>
      <c r="AB92" s="311">
        <f t="shared" si="506"/>
        <v>0</v>
      </c>
      <c r="AC92" s="311">
        <f t="shared" si="506"/>
        <v>0</v>
      </c>
      <c r="AD92" s="311">
        <f t="shared" si="506"/>
        <v>0</v>
      </c>
      <c r="AE92" s="312">
        <f t="shared" si="506"/>
        <v>0</v>
      </c>
      <c r="AF92" s="312">
        <f t="shared" si="506"/>
        <v>0</v>
      </c>
      <c r="AG92" s="312">
        <f t="shared" si="506"/>
        <v>0</v>
      </c>
      <c r="AH92" s="312">
        <f t="shared" si="506"/>
        <v>0</v>
      </c>
      <c r="AI92" s="312">
        <f t="shared" si="506"/>
        <v>0</v>
      </c>
      <c r="AJ92" s="311">
        <f t="shared" si="506"/>
        <v>0</v>
      </c>
      <c r="AK92" s="311">
        <f t="shared" si="506"/>
        <v>0</v>
      </c>
      <c r="AL92" s="311">
        <f t="shared" si="506"/>
        <v>0</v>
      </c>
      <c r="AM92" s="311">
        <f t="shared" si="506"/>
        <v>0</v>
      </c>
      <c r="AN92" s="311">
        <f t="shared" si="506"/>
        <v>0</v>
      </c>
      <c r="AO92" s="312">
        <f>AO93+AO94</f>
        <v>40.5</v>
      </c>
      <c r="AP92" s="312"/>
      <c r="AQ92" s="312"/>
      <c r="AR92" s="312">
        <f t="shared" ref="AR92:BA92" si="507">AR93+AR94</f>
        <v>40.49689</v>
      </c>
      <c r="AS92" s="312">
        <f t="shared" si="507"/>
        <v>0</v>
      </c>
      <c r="AT92" s="311">
        <f t="shared" si="507"/>
        <v>927.74</v>
      </c>
      <c r="AU92" s="311">
        <f t="shared" si="507"/>
        <v>0</v>
      </c>
      <c r="AV92" s="311">
        <f t="shared" si="507"/>
        <v>0</v>
      </c>
      <c r="AW92" s="311">
        <f t="shared" si="507"/>
        <v>0</v>
      </c>
      <c r="AX92" s="311">
        <f t="shared" si="507"/>
        <v>0</v>
      </c>
      <c r="AY92" s="312">
        <f t="shared" si="507"/>
        <v>0</v>
      </c>
      <c r="AZ92" s="312">
        <f t="shared" si="507"/>
        <v>0</v>
      </c>
      <c r="BA92" s="312">
        <f t="shared" si="507"/>
        <v>0</v>
      </c>
      <c r="BB92" s="415"/>
      <c r="BC92" s="416"/>
    </row>
    <row r="93" spans="1:55" ht="28.5" customHeight="1" x14ac:dyDescent="0.3">
      <c r="A93" s="584"/>
      <c r="B93" s="589"/>
      <c r="C93" s="510"/>
      <c r="D93" s="429" t="s">
        <v>2</v>
      </c>
      <c r="E93" s="336">
        <f t="shared" si="502"/>
        <v>716.5</v>
      </c>
      <c r="F93" s="336">
        <f t="shared" si="462"/>
        <v>0</v>
      </c>
      <c r="G93" s="345">
        <f t="shared" si="503"/>
        <v>0</v>
      </c>
      <c r="H93" s="311"/>
      <c r="I93" s="311"/>
      <c r="J93" s="311"/>
      <c r="K93" s="312"/>
      <c r="L93" s="312"/>
      <c r="M93" s="312"/>
      <c r="N93" s="311"/>
      <c r="O93" s="311"/>
      <c r="P93" s="311"/>
      <c r="Q93" s="312"/>
      <c r="R93" s="312"/>
      <c r="S93" s="312"/>
      <c r="T93" s="311"/>
      <c r="U93" s="311"/>
      <c r="V93" s="311"/>
      <c r="W93" s="312"/>
      <c r="X93" s="312"/>
      <c r="Y93" s="312"/>
      <c r="Z93" s="311"/>
      <c r="AA93" s="311"/>
      <c r="AB93" s="311"/>
      <c r="AC93" s="311"/>
      <c r="AD93" s="311"/>
      <c r="AE93" s="312"/>
      <c r="AF93" s="312"/>
      <c r="AG93" s="312"/>
      <c r="AH93" s="312"/>
      <c r="AI93" s="312"/>
      <c r="AJ93" s="311"/>
      <c r="AK93" s="311"/>
      <c r="AL93" s="311"/>
      <c r="AM93" s="311"/>
      <c r="AN93" s="311"/>
      <c r="AO93" s="312"/>
      <c r="AP93" s="312"/>
      <c r="AQ93" s="312"/>
      <c r="AR93" s="312"/>
      <c r="AS93" s="312"/>
      <c r="AT93" s="311">
        <v>716.5</v>
      </c>
      <c r="AU93" s="311"/>
      <c r="AV93" s="311"/>
      <c r="AW93" s="311"/>
      <c r="AX93" s="311"/>
      <c r="AY93" s="312"/>
      <c r="AZ93" s="312"/>
      <c r="BA93" s="312"/>
      <c r="BB93" s="415"/>
      <c r="BC93" s="416"/>
    </row>
    <row r="94" spans="1:55" ht="28.5" customHeight="1" x14ac:dyDescent="0.3">
      <c r="A94" s="585"/>
      <c r="B94" s="590"/>
      <c r="C94" s="511"/>
      <c r="D94" s="429" t="s">
        <v>43</v>
      </c>
      <c r="E94" s="336">
        <f t="shared" si="502"/>
        <v>251.74</v>
      </c>
      <c r="F94" s="336">
        <f t="shared" si="462"/>
        <v>40.49689</v>
      </c>
      <c r="G94" s="345"/>
      <c r="H94" s="311"/>
      <c r="I94" s="311"/>
      <c r="J94" s="311"/>
      <c r="K94" s="312"/>
      <c r="L94" s="312"/>
      <c r="M94" s="312"/>
      <c r="N94" s="311"/>
      <c r="O94" s="311"/>
      <c r="P94" s="311"/>
      <c r="Q94" s="312"/>
      <c r="R94" s="312"/>
      <c r="S94" s="312"/>
      <c r="T94" s="311"/>
      <c r="U94" s="311"/>
      <c r="V94" s="311"/>
      <c r="W94" s="312"/>
      <c r="X94" s="312"/>
      <c r="Y94" s="312"/>
      <c r="Z94" s="311"/>
      <c r="AA94" s="311"/>
      <c r="AB94" s="311"/>
      <c r="AC94" s="311"/>
      <c r="AD94" s="311"/>
      <c r="AE94" s="312"/>
      <c r="AF94" s="312"/>
      <c r="AG94" s="312"/>
      <c r="AH94" s="312"/>
      <c r="AI94" s="312"/>
      <c r="AJ94" s="311"/>
      <c r="AK94" s="311"/>
      <c r="AL94" s="311"/>
      <c r="AM94" s="311"/>
      <c r="AN94" s="311"/>
      <c r="AO94" s="312">
        <v>40.5</v>
      </c>
      <c r="AP94" s="312"/>
      <c r="AQ94" s="312"/>
      <c r="AR94" s="312">
        <v>40.49689</v>
      </c>
      <c r="AS94" s="312"/>
      <c r="AT94" s="311">
        <v>211.24</v>
      </c>
      <c r="AU94" s="311"/>
      <c r="AV94" s="311"/>
      <c r="AW94" s="311"/>
      <c r="AX94" s="311"/>
      <c r="AY94" s="312"/>
      <c r="AZ94" s="312"/>
      <c r="BA94" s="312"/>
      <c r="BB94" s="415"/>
      <c r="BC94" s="416"/>
    </row>
    <row r="95" spans="1:55" ht="28.5" customHeight="1" x14ac:dyDescent="0.3">
      <c r="A95" s="581" t="s">
        <v>468</v>
      </c>
      <c r="B95" s="586" t="s">
        <v>472</v>
      </c>
      <c r="C95" s="509"/>
      <c r="D95" s="139" t="s">
        <v>41</v>
      </c>
      <c r="E95" s="336">
        <f t="shared" ref="E95:E97" si="508">H95+K95+N95+Q95+T95+W95+Z95+AE95+AJ95+AO95+AT95+AY95</f>
        <v>2027.0269999999998</v>
      </c>
      <c r="F95" s="336">
        <f t="shared" ref="F95:F97" si="509">I95+L95+O95+R95+U95+X95+AC95+AH95+AM95+AR95+AW95+AZ95</f>
        <v>2.5182000000000002</v>
      </c>
      <c r="G95" s="345">
        <f t="shared" ref="G95" si="510">F95/E95*100</f>
        <v>0.12423120165641605</v>
      </c>
      <c r="H95" s="311">
        <f t="shared" ref="H95:AN95" si="511">H96+H97</f>
        <v>0</v>
      </c>
      <c r="I95" s="311">
        <f t="shared" si="511"/>
        <v>0</v>
      </c>
      <c r="J95" s="311">
        <f t="shared" si="511"/>
        <v>0</v>
      </c>
      <c r="K95" s="312">
        <f t="shared" si="511"/>
        <v>0</v>
      </c>
      <c r="L95" s="312">
        <f t="shared" si="511"/>
        <v>0</v>
      </c>
      <c r="M95" s="312">
        <f t="shared" si="511"/>
        <v>0</v>
      </c>
      <c r="N95" s="311">
        <f t="shared" si="511"/>
        <v>0</v>
      </c>
      <c r="O95" s="311">
        <f t="shared" si="511"/>
        <v>0</v>
      </c>
      <c r="P95" s="311">
        <f t="shared" si="511"/>
        <v>0</v>
      </c>
      <c r="Q95" s="312">
        <f t="shared" si="511"/>
        <v>0</v>
      </c>
      <c r="R95" s="312">
        <f t="shared" si="511"/>
        <v>0</v>
      </c>
      <c r="S95" s="312">
        <f t="shared" si="511"/>
        <v>0</v>
      </c>
      <c r="T95" s="311">
        <f t="shared" si="511"/>
        <v>0</v>
      </c>
      <c r="U95" s="311">
        <f t="shared" si="511"/>
        <v>0</v>
      </c>
      <c r="V95" s="311">
        <f t="shared" si="511"/>
        <v>0</v>
      </c>
      <c r="W95" s="312">
        <f t="shared" si="511"/>
        <v>0</v>
      </c>
      <c r="X95" s="312">
        <f t="shared" si="511"/>
        <v>0</v>
      </c>
      <c r="Y95" s="312">
        <f t="shared" si="511"/>
        <v>0</v>
      </c>
      <c r="Z95" s="311">
        <f t="shared" si="511"/>
        <v>0</v>
      </c>
      <c r="AA95" s="311">
        <f t="shared" si="511"/>
        <v>0</v>
      </c>
      <c r="AB95" s="311">
        <f t="shared" si="511"/>
        <v>0</v>
      </c>
      <c r="AC95" s="311">
        <f t="shared" si="511"/>
        <v>0</v>
      </c>
      <c r="AD95" s="311">
        <f t="shared" si="511"/>
        <v>0</v>
      </c>
      <c r="AE95" s="312">
        <f t="shared" si="511"/>
        <v>0</v>
      </c>
      <c r="AF95" s="312">
        <f t="shared" si="511"/>
        <v>0</v>
      </c>
      <c r="AG95" s="312">
        <f t="shared" si="511"/>
        <v>0</v>
      </c>
      <c r="AH95" s="312">
        <f t="shared" si="511"/>
        <v>0</v>
      </c>
      <c r="AI95" s="312">
        <f t="shared" si="511"/>
        <v>0</v>
      </c>
      <c r="AJ95" s="311">
        <f t="shared" si="511"/>
        <v>0</v>
      </c>
      <c r="AK95" s="311">
        <f t="shared" si="511"/>
        <v>0</v>
      </c>
      <c r="AL95" s="311">
        <f t="shared" si="511"/>
        <v>0</v>
      </c>
      <c r="AM95" s="311">
        <f t="shared" si="511"/>
        <v>0</v>
      </c>
      <c r="AN95" s="311">
        <f t="shared" si="511"/>
        <v>0</v>
      </c>
      <c r="AO95" s="312">
        <f>AO96+AO97</f>
        <v>0</v>
      </c>
      <c r="AP95" s="312"/>
      <c r="AQ95" s="312"/>
      <c r="AR95" s="312">
        <f t="shared" ref="AR95:BA95" si="512">AR96+AR97</f>
        <v>2.5182000000000002</v>
      </c>
      <c r="AS95" s="312">
        <f t="shared" si="512"/>
        <v>0</v>
      </c>
      <c r="AT95" s="311">
        <f t="shared" si="512"/>
        <v>192.32999999999998</v>
      </c>
      <c r="AU95" s="311">
        <f t="shared" si="512"/>
        <v>0</v>
      </c>
      <c r="AV95" s="311">
        <f t="shared" si="512"/>
        <v>0</v>
      </c>
      <c r="AW95" s="311">
        <f t="shared" si="512"/>
        <v>0</v>
      </c>
      <c r="AX95" s="311">
        <f t="shared" si="512"/>
        <v>0</v>
      </c>
      <c r="AY95" s="312">
        <f t="shared" si="512"/>
        <v>1834.6969999999999</v>
      </c>
      <c r="AZ95" s="312">
        <f t="shared" si="512"/>
        <v>0</v>
      </c>
      <c r="BA95" s="312">
        <f t="shared" si="512"/>
        <v>0</v>
      </c>
      <c r="BB95" s="442"/>
      <c r="BC95" s="443"/>
    </row>
    <row r="96" spans="1:55" ht="28.5" customHeight="1" x14ac:dyDescent="0.3">
      <c r="A96" s="584"/>
      <c r="B96" s="589"/>
      <c r="C96" s="510"/>
      <c r="D96" s="429" t="s">
        <v>2</v>
      </c>
      <c r="E96" s="336">
        <f t="shared" si="508"/>
        <v>1500</v>
      </c>
      <c r="F96" s="336">
        <f t="shared" si="509"/>
        <v>0</v>
      </c>
      <c r="G96" s="345"/>
      <c r="H96" s="311"/>
      <c r="I96" s="311"/>
      <c r="J96" s="311"/>
      <c r="K96" s="312"/>
      <c r="L96" s="312"/>
      <c r="M96" s="312"/>
      <c r="N96" s="311"/>
      <c r="O96" s="311"/>
      <c r="P96" s="311"/>
      <c r="Q96" s="312"/>
      <c r="R96" s="312"/>
      <c r="S96" s="312"/>
      <c r="T96" s="311"/>
      <c r="U96" s="311"/>
      <c r="V96" s="311"/>
      <c r="W96" s="312"/>
      <c r="X96" s="312"/>
      <c r="Y96" s="312"/>
      <c r="Z96" s="311"/>
      <c r="AA96" s="311"/>
      <c r="AB96" s="311"/>
      <c r="AC96" s="311"/>
      <c r="AD96" s="311"/>
      <c r="AE96" s="312"/>
      <c r="AF96" s="312"/>
      <c r="AG96" s="312"/>
      <c r="AH96" s="312"/>
      <c r="AI96" s="312"/>
      <c r="AJ96" s="311"/>
      <c r="AK96" s="311"/>
      <c r="AL96" s="311"/>
      <c r="AM96" s="311"/>
      <c r="AN96" s="311"/>
      <c r="AO96" s="312"/>
      <c r="AP96" s="312"/>
      <c r="AQ96" s="312"/>
      <c r="AR96" s="312"/>
      <c r="AS96" s="312"/>
      <c r="AT96" s="311">
        <v>16.66</v>
      </c>
      <c r="AU96" s="460"/>
      <c r="AV96" s="460"/>
      <c r="AW96" s="311"/>
      <c r="AX96" s="311"/>
      <c r="AY96" s="312">
        <v>1483.34</v>
      </c>
      <c r="AZ96" s="312"/>
      <c r="BA96" s="312"/>
      <c r="BB96" s="442"/>
      <c r="BC96" s="443"/>
    </row>
    <row r="97" spans="1:55" ht="28.5" customHeight="1" x14ac:dyDescent="0.3">
      <c r="A97" s="585"/>
      <c r="B97" s="590"/>
      <c r="C97" s="511"/>
      <c r="D97" s="429" t="s">
        <v>43</v>
      </c>
      <c r="E97" s="336">
        <f t="shared" si="508"/>
        <v>527.02699999999993</v>
      </c>
      <c r="F97" s="336">
        <f t="shared" si="509"/>
        <v>2.5182000000000002</v>
      </c>
      <c r="G97" s="345"/>
      <c r="H97" s="311"/>
      <c r="I97" s="311"/>
      <c r="J97" s="311"/>
      <c r="K97" s="312"/>
      <c r="L97" s="312"/>
      <c r="M97" s="312"/>
      <c r="N97" s="311"/>
      <c r="O97" s="311"/>
      <c r="P97" s="311"/>
      <c r="Q97" s="312"/>
      <c r="R97" s="312"/>
      <c r="S97" s="312"/>
      <c r="T97" s="311"/>
      <c r="U97" s="311"/>
      <c r="V97" s="311"/>
      <c r="W97" s="312"/>
      <c r="X97" s="312"/>
      <c r="Y97" s="312"/>
      <c r="Z97" s="311"/>
      <c r="AA97" s="311"/>
      <c r="AB97" s="311"/>
      <c r="AC97" s="311"/>
      <c r="AD97" s="311"/>
      <c r="AE97" s="312"/>
      <c r="AF97" s="312"/>
      <c r="AG97" s="312"/>
      <c r="AH97" s="312"/>
      <c r="AI97" s="312"/>
      <c r="AJ97" s="311"/>
      <c r="AK97" s="311"/>
      <c r="AL97" s="311"/>
      <c r="AM97" s="311"/>
      <c r="AN97" s="311"/>
      <c r="AO97" s="312"/>
      <c r="AP97" s="312"/>
      <c r="AQ97" s="312"/>
      <c r="AR97" s="312">
        <v>2.5182000000000002</v>
      </c>
      <c r="AS97" s="312"/>
      <c r="AT97" s="311">
        <v>175.67</v>
      </c>
      <c r="AU97" s="460"/>
      <c r="AV97" s="460"/>
      <c r="AW97" s="311"/>
      <c r="AX97" s="311"/>
      <c r="AY97" s="312">
        <f>175.67+0.017+175.67</f>
        <v>351.35699999999997</v>
      </c>
      <c r="AZ97" s="312"/>
      <c r="BA97" s="312"/>
      <c r="BB97" s="442"/>
      <c r="BC97" s="443"/>
    </row>
    <row r="98" spans="1:55" ht="20.25" customHeight="1" x14ac:dyDescent="0.3">
      <c r="A98" s="550"/>
      <c r="B98" s="560" t="s">
        <v>268</v>
      </c>
      <c r="C98" s="560"/>
      <c r="D98" s="140" t="s">
        <v>41</v>
      </c>
      <c r="E98" s="339">
        <f t="shared" ref="E98:AT98" si="513">E99+E100</f>
        <v>11273.596000000001</v>
      </c>
      <c r="F98" s="339">
        <f>F99+F100</f>
        <v>4224.2180100000005</v>
      </c>
      <c r="G98" s="352">
        <f>F98/E98*100</f>
        <v>37.470014093107466</v>
      </c>
      <c r="H98" s="339">
        <f t="shared" si="513"/>
        <v>0</v>
      </c>
      <c r="I98" s="339">
        <f t="shared" si="513"/>
        <v>0</v>
      </c>
      <c r="J98" s="339">
        <f t="shared" si="513"/>
        <v>0</v>
      </c>
      <c r="K98" s="339">
        <f t="shared" si="513"/>
        <v>0</v>
      </c>
      <c r="L98" s="339">
        <f t="shared" si="513"/>
        <v>455.74412000000001</v>
      </c>
      <c r="M98" s="339">
        <f t="shared" si="513"/>
        <v>400.06999999999994</v>
      </c>
      <c r="N98" s="339">
        <f t="shared" si="513"/>
        <v>701.10262</v>
      </c>
      <c r="O98" s="339">
        <f t="shared" si="513"/>
        <v>431.75850000000003</v>
      </c>
      <c r="P98" s="339">
        <f t="shared" si="513"/>
        <v>0</v>
      </c>
      <c r="Q98" s="339">
        <f t="shared" si="513"/>
        <v>328.77102000000002</v>
      </c>
      <c r="R98" s="339">
        <f t="shared" si="513"/>
        <v>328.77102000000002</v>
      </c>
      <c r="S98" s="339">
        <f t="shared" si="513"/>
        <v>0</v>
      </c>
      <c r="T98" s="339">
        <f t="shared" si="513"/>
        <v>264.66223000000002</v>
      </c>
      <c r="U98" s="339">
        <f t="shared" si="513"/>
        <v>443.81801000000002</v>
      </c>
      <c r="V98" s="339">
        <f t="shared" si="513"/>
        <v>0</v>
      </c>
      <c r="W98" s="339">
        <f t="shared" si="513"/>
        <v>0</v>
      </c>
      <c r="X98" s="339">
        <f t="shared" si="513"/>
        <v>0</v>
      </c>
      <c r="Y98" s="339">
        <f t="shared" si="513"/>
        <v>0</v>
      </c>
      <c r="Z98" s="339">
        <f t="shared" si="513"/>
        <v>1247.02286</v>
      </c>
      <c r="AA98" s="339">
        <f t="shared" ca="1" si="513"/>
        <v>0</v>
      </c>
      <c r="AB98" s="339">
        <f t="shared" ca="1" si="513"/>
        <v>0</v>
      </c>
      <c r="AC98" s="339">
        <f t="shared" si="513"/>
        <v>1252.8728599999999</v>
      </c>
      <c r="AD98" s="339">
        <f t="shared" si="513"/>
        <v>0</v>
      </c>
      <c r="AE98" s="339">
        <f t="shared" si="513"/>
        <v>0</v>
      </c>
      <c r="AF98" s="339">
        <f t="shared" ca="1" si="513"/>
        <v>0</v>
      </c>
      <c r="AG98" s="339">
        <f t="shared" ca="1" si="513"/>
        <v>0</v>
      </c>
      <c r="AH98" s="339">
        <f t="shared" si="513"/>
        <v>0</v>
      </c>
      <c r="AI98" s="339">
        <f t="shared" si="513"/>
        <v>0</v>
      </c>
      <c r="AJ98" s="339">
        <f t="shared" si="513"/>
        <v>656.91761999999994</v>
      </c>
      <c r="AK98" s="339">
        <f t="shared" ca="1" si="513"/>
        <v>0</v>
      </c>
      <c r="AL98" s="339">
        <f t="shared" ca="1" si="513"/>
        <v>0</v>
      </c>
      <c r="AM98" s="339">
        <f t="shared" si="513"/>
        <v>423.54687999999999</v>
      </c>
      <c r="AN98" s="339">
        <f t="shared" si="513"/>
        <v>0</v>
      </c>
      <c r="AO98" s="339">
        <f t="shared" si="513"/>
        <v>576.75200000000007</v>
      </c>
      <c r="AP98" s="339">
        <f t="shared" si="513"/>
        <v>0</v>
      </c>
      <c r="AQ98" s="339">
        <f t="shared" si="513"/>
        <v>0</v>
      </c>
      <c r="AR98" s="339">
        <f t="shared" si="513"/>
        <v>887.70662000000004</v>
      </c>
      <c r="AS98" s="339">
        <f t="shared" si="513"/>
        <v>0</v>
      </c>
      <c r="AT98" s="339">
        <f t="shared" si="513"/>
        <v>2089.1381000000001</v>
      </c>
      <c r="AU98" s="340"/>
      <c r="AV98" s="341"/>
      <c r="AW98" s="339">
        <f>AW99+AW100</f>
        <v>0</v>
      </c>
      <c r="AX98" s="339">
        <f>AX99+AX100</f>
        <v>0</v>
      </c>
      <c r="AY98" s="339">
        <f>AY99+AY100</f>
        <v>5409.22955</v>
      </c>
      <c r="AZ98" s="339">
        <f>AZ99+AZ100</f>
        <v>0</v>
      </c>
      <c r="BA98" s="339">
        <f>BA99+BA100</f>
        <v>0</v>
      </c>
      <c r="BB98" s="543"/>
      <c r="BC98" s="384"/>
    </row>
    <row r="99" spans="1:55" ht="42" customHeight="1" x14ac:dyDescent="0.3">
      <c r="A99" s="551"/>
      <c r="B99" s="561"/>
      <c r="C99" s="561"/>
      <c r="D99" s="272" t="s">
        <v>2</v>
      </c>
      <c r="E99" s="342">
        <f>E28+E37+E55+E61+E87</f>
        <v>5646.2999999999993</v>
      </c>
      <c r="F99" s="342">
        <f>F28+F37+F55+F61</f>
        <v>2335.43932</v>
      </c>
      <c r="G99" s="352">
        <f>F99/E99*100</f>
        <v>41.362296016860604</v>
      </c>
      <c r="H99" s="342">
        <f t="shared" ref="H99:AS99" si="514">H28+H37+H55+H61+H67</f>
        <v>0</v>
      </c>
      <c r="I99" s="342">
        <f t="shared" si="514"/>
        <v>0</v>
      </c>
      <c r="J99" s="342">
        <f t="shared" si="514"/>
        <v>0</v>
      </c>
      <c r="K99" s="342">
        <f t="shared" si="514"/>
        <v>0</v>
      </c>
      <c r="L99" s="342">
        <f t="shared" si="514"/>
        <v>278.78262000000001</v>
      </c>
      <c r="M99" s="342">
        <f t="shared" si="514"/>
        <v>278.78999999999996</v>
      </c>
      <c r="N99" s="342">
        <f t="shared" si="514"/>
        <v>323.87103000000002</v>
      </c>
      <c r="O99" s="342">
        <f t="shared" si="514"/>
        <v>183.02440999999999</v>
      </c>
      <c r="P99" s="342">
        <f t="shared" si="514"/>
        <v>0</v>
      </c>
      <c r="Q99" s="342">
        <f t="shared" si="514"/>
        <v>328.77102000000002</v>
      </c>
      <c r="R99" s="342">
        <f t="shared" si="514"/>
        <v>328.77102000000002</v>
      </c>
      <c r="S99" s="342">
        <f t="shared" si="514"/>
        <v>0</v>
      </c>
      <c r="T99" s="342">
        <f t="shared" si="514"/>
        <v>26.75938</v>
      </c>
      <c r="U99" s="342">
        <f t="shared" si="514"/>
        <v>34.529379999999996</v>
      </c>
      <c r="V99" s="342">
        <f t="shared" si="514"/>
        <v>0</v>
      </c>
      <c r="W99" s="342">
        <f t="shared" si="514"/>
        <v>0</v>
      </c>
      <c r="X99" s="342">
        <f t="shared" si="514"/>
        <v>0</v>
      </c>
      <c r="Y99" s="342">
        <f t="shared" si="514"/>
        <v>0</v>
      </c>
      <c r="Z99" s="342">
        <f t="shared" si="514"/>
        <v>826.07213999999999</v>
      </c>
      <c r="AA99" s="342">
        <f t="shared" si="514"/>
        <v>0</v>
      </c>
      <c r="AB99" s="342">
        <f t="shared" si="514"/>
        <v>0</v>
      </c>
      <c r="AC99" s="342">
        <f t="shared" si="514"/>
        <v>830.40106000000003</v>
      </c>
      <c r="AD99" s="342">
        <f t="shared" si="514"/>
        <v>0</v>
      </c>
      <c r="AE99" s="342">
        <f>AE28+AE37+AE55+AE61+AE67+AE87</f>
        <v>0</v>
      </c>
      <c r="AF99" s="342">
        <f t="shared" si="514"/>
        <v>0</v>
      </c>
      <c r="AG99" s="342">
        <f t="shared" si="514"/>
        <v>0</v>
      </c>
      <c r="AH99" s="342">
        <f>AH28+AH37+AH55+AH61+AH67+AH87</f>
        <v>0</v>
      </c>
      <c r="AI99" s="342">
        <f t="shared" si="514"/>
        <v>0</v>
      </c>
      <c r="AJ99" s="342">
        <f>AJ28+AJ37+AJ55+AJ61+AJ67+AJ87</f>
        <v>357.84192000000002</v>
      </c>
      <c r="AK99" s="342">
        <f t="shared" si="514"/>
        <v>0</v>
      </c>
      <c r="AL99" s="342">
        <f t="shared" si="514"/>
        <v>0</v>
      </c>
      <c r="AM99" s="342">
        <f>AM28+AM37+AM55+AM61+AM67+AM87</f>
        <v>0</v>
      </c>
      <c r="AN99" s="342">
        <f t="shared" si="514"/>
        <v>0</v>
      </c>
      <c r="AO99" s="342">
        <f>AO28+AO37+AO55+AO61+AO67+AO87</f>
        <v>368.44600000000003</v>
      </c>
      <c r="AP99" s="342">
        <f t="shared" si="514"/>
        <v>0</v>
      </c>
      <c r="AQ99" s="342">
        <f t="shared" si="514"/>
        <v>0</v>
      </c>
      <c r="AR99" s="342">
        <f>AR28+AR37+AR55+AR61+AR67+AR87</f>
        <v>679.93083000000001</v>
      </c>
      <c r="AS99" s="342">
        <f t="shared" si="514"/>
        <v>0</v>
      </c>
      <c r="AT99" s="342">
        <f>AT28+AT37+AT55+AT61+AT67+AT87</f>
        <v>1392.44994</v>
      </c>
      <c r="AU99" s="343"/>
      <c r="AV99" s="344"/>
      <c r="AW99" s="342">
        <f>AW28+AW37+AW55+AW61+AW67+AW87</f>
        <v>0</v>
      </c>
      <c r="AX99" s="342">
        <f t="shared" ref="AX99:BA100" si="515">AX28+AX37+AX55+AX61+AX67</f>
        <v>0</v>
      </c>
      <c r="AY99" s="342">
        <f>AY28+AY37+AY55+AY61+AY67+AY87</f>
        <v>2022.0885699999999</v>
      </c>
      <c r="AZ99" s="342">
        <f>AZ28+AZ37+AZ55+AZ61+AZ67+AZ87</f>
        <v>0</v>
      </c>
      <c r="BA99" s="342">
        <f t="shared" si="515"/>
        <v>0</v>
      </c>
      <c r="BB99" s="544"/>
      <c r="BC99" s="384"/>
    </row>
    <row r="100" spans="1:55" ht="36" customHeight="1" x14ac:dyDescent="0.3">
      <c r="A100" s="551"/>
      <c r="B100" s="561"/>
      <c r="C100" s="561"/>
      <c r="D100" s="273" t="s">
        <v>43</v>
      </c>
      <c r="E100" s="342">
        <f>E29+E38+E56+E62+E68+E84+E88</f>
        <v>5627.2960000000012</v>
      </c>
      <c r="F100" s="342">
        <f>F29+F38+F56+F62+F68+F84+F88</f>
        <v>1888.7786900000001</v>
      </c>
      <c r="G100" s="352">
        <f>F100/E100*100</f>
        <v>33.564587503483018</v>
      </c>
      <c r="H100" s="342">
        <f>H29+H38+H56+H62+H68+H84+H88</f>
        <v>0</v>
      </c>
      <c r="I100" s="342">
        <f>I29+I38+I56+I62+I68+I84+I88</f>
        <v>0</v>
      </c>
      <c r="J100" s="342">
        <f t="shared" ref="J100:AS100" si="516">J29+J38+J56+J62+J68</f>
        <v>0</v>
      </c>
      <c r="K100" s="342">
        <f>K29+K38+K56+K62+K68+K84+K88</f>
        <v>0</v>
      </c>
      <c r="L100" s="342">
        <f>L29+L38+L56+L62+L68+L84+L88</f>
        <v>176.9615</v>
      </c>
      <c r="M100" s="342">
        <f t="shared" si="516"/>
        <v>121.28</v>
      </c>
      <c r="N100" s="342">
        <f>N29+N38+N56+N62+N68+N84+N88</f>
        <v>377.23158999999998</v>
      </c>
      <c r="O100" s="342">
        <f>O29+O38+O56+O62+O68+O84+O88</f>
        <v>248.73409000000001</v>
      </c>
      <c r="P100" s="342">
        <f t="shared" si="516"/>
        <v>0</v>
      </c>
      <c r="Q100" s="342">
        <f>Q29+Q38+Q56+Q62+Q68+Q84+Q88</f>
        <v>0</v>
      </c>
      <c r="R100" s="342">
        <f>R29+R38+R56+R62+R68+R84+R88</f>
        <v>0</v>
      </c>
      <c r="S100" s="342">
        <f t="shared" si="516"/>
        <v>0</v>
      </c>
      <c r="T100" s="342">
        <f>T29+T38+T56+T62+T68+T84+T88</f>
        <v>237.90285</v>
      </c>
      <c r="U100" s="342">
        <f>U29+U38+U56+U62+U68+U84+U88</f>
        <v>409.28863000000001</v>
      </c>
      <c r="V100" s="342">
        <f t="shared" si="516"/>
        <v>0</v>
      </c>
      <c r="W100" s="342">
        <f>W29+W38+W56+W62+W68+W84+W88</f>
        <v>0</v>
      </c>
      <c r="X100" s="342">
        <f>X29+X38+X56+X62+X68+X84+X88</f>
        <v>0</v>
      </c>
      <c r="Y100" s="342">
        <f t="shared" si="516"/>
        <v>0</v>
      </c>
      <c r="Z100" s="342">
        <f t="shared" ref="Z100:AC100" si="517">Z29+Z38+Z56+Z62+Z68+Z84+Z88</f>
        <v>420.95071999999993</v>
      </c>
      <c r="AA100" s="342">
        <f t="shared" ca="1" si="517"/>
        <v>1257.4560200000001</v>
      </c>
      <c r="AB100" s="342">
        <f t="shared" ca="1" si="517"/>
        <v>16627.299460000002</v>
      </c>
      <c r="AC100" s="342">
        <f t="shared" si="517"/>
        <v>422.47180000000003</v>
      </c>
      <c r="AD100" s="342">
        <f t="shared" si="516"/>
        <v>0</v>
      </c>
      <c r="AE100" s="342">
        <f t="shared" ref="AE100:AH100" si="518">AE29+AE38+AE56+AE62+AE68+AE84+AE88</f>
        <v>0</v>
      </c>
      <c r="AF100" s="342">
        <f t="shared" ca="1" si="518"/>
        <v>1257.4560200000001</v>
      </c>
      <c r="AG100" s="342">
        <f t="shared" ca="1" si="518"/>
        <v>16627.299460000002</v>
      </c>
      <c r="AH100" s="342">
        <f t="shared" si="518"/>
        <v>0</v>
      </c>
      <c r="AI100" s="342">
        <f t="shared" si="516"/>
        <v>0</v>
      </c>
      <c r="AJ100" s="342">
        <f t="shared" ref="AJ100:AM100" si="519">AJ29+AJ38+AJ56+AJ62+AJ68+AJ84+AJ88</f>
        <v>299.07569999999998</v>
      </c>
      <c r="AK100" s="342">
        <f t="shared" ca="1" si="519"/>
        <v>1257.4560200000001</v>
      </c>
      <c r="AL100" s="342">
        <f t="shared" ca="1" si="519"/>
        <v>16627.299460000002</v>
      </c>
      <c r="AM100" s="342">
        <f t="shared" si="519"/>
        <v>423.54687999999999</v>
      </c>
      <c r="AN100" s="342">
        <f t="shared" si="516"/>
        <v>0</v>
      </c>
      <c r="AO100" s="342">
        <f t="shared" ref="AO100:AR100" si="520">AO29+AO38+AO56+AO62+AO68+AO84+AO88</f>
        <v>208.30600000000001</v>
      </c>
      <c r="AP100" s="342">
        <f t="shared" si="520"/>
        <v>0</v>
      </c>
      <c r="AQ100" s="342">
        <f t="shared" si="520"/>
        <v>0</v>
      </c>
      <c r="AR100" s="342">
        <f t="shared" si="520"/>
        <v>207.77579000000003</v>
      </c>
      <c r="AS100" s="342">
        <f t="shared" si="516"/>
        <v>0</v>
      </c>
      <c r="AT100" s="342">
        <f t="shared" ref="AT100:AW100" si="521">AT29+AT38+AT56+AT62+AT68+AT84+AT88</f>
        <v>696.68815999999993</v>
      </c>
      <c r="AU100" s="342">
        <f t="shared" si="521"/>
        <v>0</v>
      </c>
      <c r="AV100" s="342">
        <f t="shared" si="521"/>
        <v>0</v>
      </c>
      <c r="AW100" s="342">
        <f t="shared" si="521"/>
        <v>0</v>
      </c>
      <c r="AX100" s="342">
        <f t="shared" si="515"/>
        <v>0</v>
      </c>
      <c r="AY100" s="342">
        <f>AY29+AY38+AY56+AY62+AY68+AY84+AY88</f>
        <v>3387.1409800000006</v>
      </c>
      <c r="AZ100" s="342">
        <f>AZ29+AZ38+AZ56+AZ62+AZ68+AZ84+AZ88</f>
        <v>0</v>
      </c>
      <c r="BA100" s="342">
        <f t="shared" si="515"/>
        <v>0</v>
      </c>
      <c r="BB100" s="544"/>
      <c r="BC100" s="384"/>
    </row>
    <row r="101" spans="1:55" ht="28.5" customHeight="1" x14ac:dyDescent="0.3">
      <c r="A101" s="627" t="s">
        <v>304</v>
      </c>
      <c r="B101" s="628"/>
      <c r="C101" s="628"/>
      <c r="D101" s="628"/>
      <c r="E101" s="628"/>
      <c r="F101" s="628"/>
      <c r="G101" s="628"/>
      <c r="H101" s="628"/>
      <c r="I101" s="628"/>
      <c r="J101" s="628"/>
      <c r="K101" s="628"/>
      <c r="L101" s="628"/>
      <c r="M101" s="628"/>
      <c r="N101" s="628"/>
      <c r="O101" s="628"/>
      <c r="P101" s="628"/>
      <c r="Q101" s="628"/>
      <c r="R101" s="628"/>
      <c r="S101" s="628"/>
      <c r="T101" s="628"/>
      <c r="U101" s="628"/>
      <c r="V101" s="628"/>
      <c r="W101" s="628"/>
      <c r="X101" s="628"/>
      <c r="Y101" s="628"/>
      <c r="Z101" s="628"/>
      <c r="AA101" s="628"/>
      <c r="AB101" s="628"/>
      <c r="AC101" s="628"/>
      <c r="AD101" s="628"/>
      <c r="AE101" s="628"/>
      <c r="AF101" s="628"/>
      <c r="AG101" s="628"/>
      <c r="AH101" s="628"/>
      <c r="AI101" s="628"/>
      <c r="AJ101" s="628"/>
      <c r="AK101" s="628"/>
      <c r="AL101" s="628"/>
      <c r="AM101" s="628"/>
      <c r="AN101" s="628"/>
      <c r="AO101" s="628"/>
      <c r="AP101" s="628"/>
      <c r="AQ101" s="628"/>
      <c r="AR101" s="628"/>
      <c r="AS101" s="628"/>
      <c r="AT101" s="628"/>
      <c r="AU101" s="628"/>
      <c r="AV101" s="628"/>
      <c r="AW101" s="628"/>
      <c r="AX101" s="628"/>
      <c r="AY101" s="628"/>
      <c r="AZ101" s="628"/>
      <c r="BA101" s="628"/>
      <c r="BB101" s="628"/>
      <c r="BC101" s="629"/>
    </row>
    <row r="102" spans="1:55" ht="22.5" customHeight="1" x14ac:dyDescent="0.3">
      <c r="A102" s="523" t="s">
        <v>6</v>
      </c>
      <c r="B102" s="518" t="s">
        <v>305</v>
      </c>
      <c r="C102" s="518" t="s">
        <v>284</v>
      </c>
      <c r="D102" s="138" t="s">
        <v>41</v>
      </c>
      <c r="E102" s="287">
        <f>E103+E104</f>
        <v>61280.2</v>
      </c>
      <c r="F102" s="287">
        <f>F103+F104</f>
        <v>54856.609000000004</v>
      </c>
      <c r="G102" s="349">
        <f>G103+G104</f>
        <v>89.343779549503836</v>
      </c>
      <c r="H102" s="287">
        <f>H103+H104</f>
        <v>0</v>
      </c>
      <c r="I102" s="287">
        <f t="shared" ref="I102:BA102" si="522">I103+I104</f>
        <v>0</v>
      </c>
      <c r="J102" s="287">
        <f t="shared" si="522"/>
        <v>0</v>
      </c>
      <c r="K102" s="287">
        <f t="shared" si="522"/>
        <v>8000</v>
      </c>
      <c r="L102" s="287">
        <f t="shared" si="522"/>
        <v>5040.366</v>
      </c>
      <c r="M102" s="287">
        <f t="shared" si="522"/>
        <v>0</v>
      </c>
      <c r="N102" s="287">
        <f t="shared" si="522"/>
        <v>5000</v>
      </c>
      <c r="O102" s="287">
        <f t="shared" si="522"/>
        <v>11316.825999999999</v>
      </c>
      <c r="P102" s="287">
        <f t="shared" si="522"/>
        <v>0</v>
      </c>
      <c r="Q102" s="287">
        <f t="shared" si="522"/>
        <v>4000</v>
      </c>
      <c r="R102" s="287">
        <f t="shared" si="522"/>
        <v>3778.0250000000001</v>
      </c>
      <c r="S102" s="287">
        <f t="shared" si="522"/>
        <v>0</v>
      </c>
      <c r="T102" s="287">
        <f t="shared" si="522"/>
        <v>0</v>
      </c>
      <c r="U102" s="287">
        <f t="shared" si="522"/>
        <v>0</v>
      </c>
      <c r="V102" s="287">
        <f t="shared" si="522"/>
        <v>0</v>
      </c>
      <c r="W102" s="287">
        <f t="shared" si="522"/>
        <v>3742.1750000000002</v>
      </c>
      <c r="X102" s="287">
        <f t="shared" si="522"/>
        <v>3742.1750000000002</v>
      </c>
      <c r="Y102" s="287">
        <f t="shared" si="522"/>
        <v>0</v>
      </c>
      <c r="Z102" s="287">
        <f t="shared" si="522"/>
        <v>9757.8250000000007</v>
      </c>
      <c r="AA102" s="287">
        <f t="shared" si="522"/>
        <v>0</v>
      </c>
      <c r="AB102" s="287">
        <f t="shared" si="522"/>
        <v>0</v>
      </c>
      <c r="AC102" s="287">
        <f t="shared" si="522"/>
        <v>12726.654</v>
      </c>
      <c r="AD102" s="287">
        <f t="shared" si="522"/>
        <v>0</v>
      </c>
      <c r="AE102" s="287">
        <f t="shared" si="522"/>
        <v>0</v>
      </c>
      <c r="AF102" s="287">
        <f t="shared" si="522"/>
        <v>0</v>
      </c>
      <c r="AG102" s="287">
        <f t="shared" si="522"/>
        <v>0</v>
      </c>
      <c r="AH102" s="287">
        <f t="shared" si="522"/>
        <v>0</v>
      </c>
      <c r="AI102" s="287">
        <f t="shared" si="522"/>
        <v>0</v>
      </c>
      <c r="AJ102" s="287">
        <f t="shared" si="522"/>
        <v>10580.2</v>
      </c>
      <c r="AK102" s="287">
        <f t="shared" si="522"/>
        <v>0</v>
      </c>
      <c r="AL102" s="287">
        <f t="shared" si="522"/>
        <v>0</v>
      </c>
      <c r="AM102" s="287">
        <f t="shared" si="522"/>
        <v>11624.3</v>
      </c>
      <c r="AN102" s="287">
        <f t="shared" si="522"/>
        <v>0</v>
      </c>
      <c r="AO102" s="287">
        <f t="shared" si="522"/>
        <v>7200</v>
      </c>
      <c r="AP102" s="287">
        <f t="shared" si="522"/>
        <v>0</v>
      </c>
      <c r="AQ102" s="287">
        <f t="shared" si="522"/>
        <v>0</v>
      </c>
      <c r="AR102" s="287">
        <f t="shared" si="522"/>
        <v>6628.2629999999999</v>
      </c>
      <c r="AS102" s="287">
        <f t="shared" si="522"/>
        <v>0</v>
      </c>
      <c r="AT102" s="287">
        <f t="shared" si="522"/>
        <v>4000</v>
      </c>
      <c r="AU102" s="287">
        <f t="shared" si="522"/>
        <v>0</v>
      </c>
      <c r="AV102" s="287">
        <f t="shared" si="522"/>
        <v>0</v>
      </c>
      <c r="AW102" s="287">
        <f t="shared" si="522"/>
        <v>0</v>
      </c>
      <c r="AX102" s="287">
        <f t="shared" si="522"/>
        <v>0</v>
      </c>
      <c r="AY102" s="287">
        <f t="shared" si="522"/>
        <v>9000</v>
      </c>
      <c r="AZ102" s="287">
        <f t="shared" si="522"/>
        <v>0</v>
      </c>
      <c r="BA102" s="287">
        <f t="shared" si="522"/>
        <v>0</v>
      </c>
      <c r="BB102" s="516"/>
      <c r="BC102" s="356"/>
    </row>
    <row r="103" spans="1:55" ht="46.5" customHeight="1" x14ac:dyDescent="0.3">
      <c r="A103" s="524"/>
      <c r="B103" s="519"/>
      <c r="C103" s="519"/>
      <c r="D103" s="267" t="s">
        <v>2</v>
      </c>
      <c r="E103" s="299">
        <f>E107</f>
        <v>60280.2</v>
      </c>
      <c r="F103" s="299">
        <f>F107</f>
        <v>53856.609000000004</v>
      </c>
      <c r="G103" s="346">
        <f>G107</f>
        <v>89.343779549503836</v>
      </c>
      <c r="H103" s="299">
        <f>H107</f>
        <v>0</v>
      </c>
      <c r="I103" s="299">
        <f t="shared" ref="I103:BA103" si="523">I107</f>
        <v>0</v>
      </c>
      <c r="J103" s="299">
        <f t="shared" si="523"/>
        <v>0</v>
      </c>
      <c r="K103" s="299">
        <f t="shared" si="523"/>
        <v>8000</v>
      </c>
      <c r="L103" s="299">
        <f t="shared" si="523"/>
        <v>5040.366</v>
      </c>
      <c r="M103" s="299">
        <f t="shared" si="523"/>
        <v>0</v>
      </c>
      <c r="N103" s="299">
        <f t="shared" si="523"/>
        <v>4000</v>
      </c>
      <c r="O103" s="299">
        <f t="shared" si="523"/>
        <v>11316.825999999999</v>
      </c>
      <c r="P103" s="299">
        <f t="shared" si="523"/>
        <v>0</v>
      </c>
      <c r="Q103" s="299">
        <f t="shared" si="523"/>
        <v>4000</v>
      </c>
      <c r="R103" s="299">
        <f t="shared" si="523"/>
        <v>3778.0250000000001</v>
      </c>
      <c r="S103" s="299">
        <f t="shared" si="523"/>
        <v>0</v>
      </c>
      <c r="T103" s="299">
        <f t="shared" si="523"/>
        <v>0</v>
      </c>
      <c r="U103" s="299">
        <f t="shared" si="523"/>
        <v>0</v>
      </c>
      <c r="V103" s="299">
        <f t="shared" si="523"/>
        <v>0</v>
      </c>
      <c r="W103" s="299">
        <f t="shared" si="523"/>
        <v>3742.1750000000002</v>
      </c>
      <c r="X103" s="299">
        <f t="shared" si="523"/>
        <v>3742.1750000000002</v>
      </c>
      <c r="Y103" s="299">
        <f t="shared" si="523"/>
        <v>0</v>
      </c>
      <c r="Z103" s="299">
        <f t="shared" si="523"/>
        <v>9757.8250000000007</v>
      </c>
      <c r="AA103" s="299">
        <f t="shared" si="523"/>
        <v>0</v>
      </c>
      <c r="AB103" s="299">
        <f t="shared" si="523"/>
        <v>0</v>
      </c>
      <c r="AC103" s="299">
        <f t="shared" si="523"/>
        <v>12726.654</v>
      </c>
      <c r="AD103" s="299">
        <f t="shared" si="523"/>
        <v>0</v>
      </c>
      <c r="AE103" s="299">
        <f t="shared" si="523"/>
        <v>0</v>
      </c>
      <c r="AF103" s="299">
        <f t="shared" si="523"/>
        <v>0</v>
      </c>
      <c r="AG103" s="299">
        <f t="shared" si="523"/>
        <v>0</v>
      </c>
      <c r="AH103" s="299">
        <f t="shared" si="523"/>
        <v>0</v>
      </c>
      <c r="AI103" s="299">
        <f t="shared" si="523"/>
        <v>0</v>
      </c>
      <c r="AJ103" s="299">
        <f t="shared" si="523"/>
        <v>10580.2</v>
      </c>
      <c r="AK103" s="299">
        <f t="shared" si="523"/>
        <v>0</v>
      </c>
      <c r="AL103" s="299">
        <f t="shared" si="523"/>
        <v>0</v>
      </c>
      <c r="AM103" s="299">
        <f t="shared" si="523"/>
        <v>10624.3</v>
      </c>
      <c r="AN103" s="299">
        <f t="shared" si="523"/>
        <v>0</v>
      </c>
      <c r="AO103" s="299">
        <f t="shared" si="523"/>
        <v>7200</v>
      </c>
      <c r="AP103" s="299">
        <f t="shared" si="523"/>
        <v>0</v>
      </c>
      <c r="AQ103" s="299">
        <f t="shared" si="523"/>
        <v>0</v>
      </c>
      <c r="AR103" s="299">
        <f t="shared" si="523"/>
        <v>6628.2629999999999</v>
      </c>
      <c r="AS103" s="299">
        <f t="shared" si="523"/>
        <v>0</v>
      </c>
      <c r="AT103" s="299">
        <f t="shared" si="523"/>
        <v>4000</v>
      </c>
      <c r="AU103" s="299">
        <f t="shared" si="523"/>
        <v>0</v>
      </c>
      <c r="AV103" s="299">
        <f t="shared" si="523"/>
        <v>0</v>
      </c>
      <c r="AW103" s="299">
        <f t="shared" si="523"/>
        <v>0</v>
      </c>
      <c r="AX103" s="299">
        <f t="shared" si="523"/>
        <v>0</v>
      </c>
      <c r="AY103" s="299">
        <f t="shared" ref="AY103:AZ103" si="524">AY107</f>
        <v>9000</v>
      </c>
      <c r="AZ103" s="299">
        <f t="shared" si="524"/>
        <v>0</v>
      </c>
      <c r="BA103" s="299">
        <f t="shared" si="523"/>
        <v>0</v>
      </c>
      <c r="BB103" s="517"/>
      <c r="BC103" s="356"/>
    </row>
    <row r="104" spans="1:55" ht="24.75" customHeight="1" x14ac:dyDescent="0.3">
      <c r="A104" s="524"/>
      <c r="B104" s="519"/>
      <c r="C104" s="519"/>
      <c r="D104" s="278" t="s">
        <v>43</v>
      </c>
      <c r="E104" s="291">
        <f>E109+E111+E113</f>
        <v>1000</v>
      </c>
      <c r="F104" s="291">
        <f t="shared" ref="F104:BA104" si="525">F109+F111+F113</f>
        <v>1000</v>
      </c>
      <c r="G104" s="347">
        <f t="shared" si="525"/>
        <v>0</v>
      </c>
      <c r="H104" s="291">
        <f t="shared" si="525"/>
        <v>0</v>
      </c>
      <c r="I104" s="291">
        <f t="shared" si="525"/>
        <v>0</v>
      </c>
      <c r="J104" s="291">
        <f t="shared" si="525"/>
        <v>0</v>
      </c>
      <c r="K104" s="291">
        <f t="shared" si="525"/>
        <v>0</v>
      </c>
      <c r="L104" s="291">
        <f t="shared" si="525"/>
        <v>0</v>
      </c>
      <c r="M104" s="291">
        <f t="shared" si="525"/>
        <v>0</v>
      </c>
      <c r="N104" s="291">
        <f t="shared" si="525"/>
        <v>1000</v>
      </c>
      <c r="O104" s="291">
        <f t="shared" si="525"/>
        <v>0</v>
      </c>
      <c r="P104" s="291">
        <f t="shared" si="525"/>
        <v>0</v>
      </c>
      <c r="Q104" s="291">
        <f t="shared" si="525"/>
        <v>0</v>
      </c>
      <c r="R104" s="291">
        <f t="shared" si="525"/>
        <v>0</v>
      </c>
      <c r="S104" s="291">
        <f t="shared" si="525"/>
        <v>0</v>
      </c>
      <c r="T104" s="291">
        <f t="shared" si="525"/>
        <v>0</v>
      </c>
      <c r="U104" s="291">
        <f t="shared" si="525"/>
        <v>0</v>
      </c>
      <c r="V104" s="291">
        <f t="shared" si="525"/>
        <v>0</v>
      </c>
      <c r="W104" s="291">
        <f t="shared" si="525"/>
        <v>0</v>
      </c>
      <c r="X104" s="291">
        <f t="shared" si="525"/>
        <v>0</v>
      </c>
      <c r="Y104" s="291">
        <f t="shared" si="525"/>
        <v>0</v>
      </c>
      <c r="Z104" s="291">
        <f t="shared" si="525"/>
        <v>0</v>
      </c>
      <c r="AA104" s="291">
        <f t="shared" si="525"/>
        <v>0</v>
      </c>
      <c r="AB104" s="291">
        <f t="shared" si="525"/>
        <v>0</v>
      </c>
      <c r="AC104" s="291">
        <f t="shared" si="525"/>
        <v>0</v>
      </c>
      <c r="AD104" s="291">
        <f t="shared" si="525"/>
        <v>0</v>
      </c>
      <c r="AE104" s="291">
        <f t="shared" si="525"/>
        <v>0</v>
      </c>
      <c r="AF104" s="291">
        <f t="shared" si="525"/>
        <v>0</v>
      </c>
      <c r="AG104" s="291">
        <f t="shared" si="525"/>
        <v>0</v>
      </c>
      <c r="AH104" s="291">
        <f t="shared" si="525"/>
        <v>0</v>
      </c>
      <c r="AI104" s="291">
        <f t="shared" si="525"/>
        <v>0</v>
      </c>
      <c r="AJ104" s="291">
        <f t="shared" si="525"/>
        <v>0</v>
      </c>
      <c r="AK104" s="291">
        <f t="shared" si="525"/>
        <v>0</v>
      </c>
      <c r="AL104" s="291">
        <f t="shared" si="525"/>
        <v>0</v>
      </c>
      <c r="AM104" s="291">
        <f t="shared" si="525"/>
        <v>1000</v>
      </c>
      <c r="AN104" s="291">
        <f t="shared" si="525"/>
        <v>0</v>
      </c>
      <c r="AO104" s="291">
        <f t="shared" si="525"/>
        <v>0</v>
      </c>
      <c r="AP104" s="291">
        <f t="shared" si="525"/>
        <v>0</v>
      </c>
      <c r="AQ104" s="291">
        <f t="shared" si="525"/>
        <v>0</v>
      </c>
      <c r="AR104" s="291">
        <f t="shared" si="525"/>
        <v>0</v>
      </c>
      <c r="AS104" s="291">
        <f t="shared" si="525"/>
        <v>0</v>
      </c>
      <c r="AT104" s="291">
        <f t="shared" si="525"/>
        <v>0</v>
      </c>
      <c r="AU104" s="291">
        <f t="shared" si="525"/>
        <v>0</v>
      </c>
      <c r="AV104" s="291">
        <f t="shared" si="525"/>
        <v>0</v>
      </c>
      <c r="AW104" s="291">
        <f t="shared" si="525"/>
        <v>0</v>
      </c>
      <c r="AX104" s="291">
        <f t="shared" si="525"/>
        <v>0</v>
      </c>
      <c r="AY104" s="291">
        <f t="shared" ref="AY104:AZ104" si="526">AY109+AY111+AY113</f>
        <v>0</v>
      </c>
      <c r="AZ104" s="291">
        <f t="shared" si="526"/>
        <v>0</v>
      </c>
      <c r="BA104" s="291">
        <f t="shared" si="525"/>
        <v>0</v>
      </c>
      <c r="BB104" s="517"/>
      <c r="BC104" s="356"/>
    </row>
    <row r="105" spans="1:55" ht="67.5" customHeight="1" x14ac:dyDescent="0.3">
      <c r="A105" s="280"/>
      <c r="B105" s="180"/>
      <c r="C105" s="180"/>
      <c r="D105" s="267" t="s">
        <v>316</v>
      </c>
      <c r="E105" s="299">
        <f t="shared" ref="E105:AJ105" si="527">E114</f>
        <v>1000</v>
      </c>
      <c r="F105" s="299">
        <f t="shared" si="527"/>
        <v>1000</v>
      </c>
      <c r="G105" s="346">
        <f t="shared" si="527"/>
        <v>0</v>
      </c>
      <c r="H105" s="299">
        <f t="shared" si="527"/>
        <v>0</v>
      </c>
      <c r="I105" s="299">
        <f t="shared" si="527"/>
        <v>0</v>
      </c>
      <c r="J105" s="299">
        <f t="shared" si="527"/>
        <v>0</v>
      </c>
      <c r="K105" s="299">
        <f t="shared" si="527"/>
        <v>0</v>
      </c>
      <c r="L105" s="299">
        <f t="shared" si="527"/>
        <v>0</v>
      </c>
      <c r="M105" s="299">
        <f t="shared" si="527"/>
        <v>0</v>
      </c>
      <c r="N105" s="299">
        <f t="shared" si="527"/>
        <v>1000</v>
      </c>
      <c r="O105" s="299">
        <f t="shared" si="527"/>
        <v>0</v>
      </c>
      <c r="P105" s="299">
        <f t="shared" si="527"/>
        <v>0</v>
      </c>
      <c r="Q105" s="299">
        <f t="shared" si="527"/>
        <v>0</v>
      </c>
      <c r="R105" s="299">
        <f t="shared" si="527"/>
        <v>0</v>
      </c>
      <c r="S105" s="299">
        <f t="shared" si="527"/>
        <v>0</v>
      </c>
      <c r="T105" s="299">
        <f t="shared" si="527"/>
        <v>0</v>
      </c>
      <c r="U105" s="299">
        <f t="shared" si="527"/>
        <v>0</v>
      </c>
      <c r="V105" s="299">
        <f t="shared" si="527"/>
        <v>0</v>
      </c>
      <c r="W105" s="299">
        <f t="shared" si="527"/>
        <v>0</v>
      </c>
      <c r="X105" s="299">
        <f t="shared" si="527"/>
        <v>0</v>
      </c>
      <c r="Y105" s="299">
        <f t="shared" si="527"/>
        <v>0</v>
      </c>
      <c r="Z105" s="299">
        <f t="shared" si="527"/>
        <v>0</v>
      </c>
      <c r="AA105" s="299">
        <f t="shared" si="527"/>
        <v>0</v>
      </c>
      <c r="AB105" s="299">
        <f t="shared" si="527"/>
        <v>0</v>
      </c>
      <c r="AC105" s="299">
        <f t="shared" si="527"/>
        <v>0</v>
      </c>
      <c r="AD105" s="299">
        <f t="shared" si="527"/>
        <v>0</v>
      </c>
      <c r="AE105" s="299">
        <f t="shared" si="527"/>
        <v>0</v>
      </c>
      <c r="AF105" s="299">
        <f t="shared" si="527"/>
        <v>0</v>
      </c>
      <c r="AG105" s="299">
        <f t="shared" si="527"/>
        <v>0</v>
      </c>
      <c r="AH105" s="299">
        <f t="shared" si="527"/>
        <v>0</v>
      </c>
      <c r="AI105" s="299">
        <f t="shared" si="527"/>
        <v>0</v>
      </c>
      <c r="AJ105" s="299">
        <f t="shared" si="527"/>
        <v>0</v>
      </c>
      <c r="AK105" s="299">
        <f t="shared" ref="AK105:BA105" si="528">AK114</f>
        <v>0</v>
      </c>
      <c r="AL105" s="299">
        <f t="shared" si="528"/>
        <v>0</v>
      </c>
      <c r="AM105" s="299">
        <f t="shared" si="528"/>
        <v>1000</v>
      </c>
      <c r="AN105" s="299">
        <f t="shared" si="528"/>
        <v>0</v>
      </c>
      <c r="AO105" s="299">
        <f t="shared" si="528"/>
        <v>0</v>
      </c>
      <c r="AP105" s="299">
        <f t="shared" si="528"/>
        <v>0</v>
      </c>
      <c r="AQ105" s="299">
        <f t="shared" si="528"/>
        <v>0</v>
      </c>
      <c r="AR105" s="299">
        <f t="shared" si="528"/>
        <v>0</v>
      </c>
      <c r="AS105" s="299">
        <f t="shared" si="528"/>
        <v>0</v>
      </c>
      <c r="AT105" s="299">
        <f t="shared" si="528"/>
        <v>0</v>
      </c>
      <c r="AU105" s="299">
        <f t="shared" si="528"/>
        <v>0</v>
      </c>
      <c r="AV105" s="299">
        <f t="shared" si="528"/>
        <v>0</v>
      </c>
      <c r="AW105" s="299">
        <f t="shared" si="528"/>
        <v>0</v>
      </c>
      <c r="AX105" s="299">
        <f t="shared" si="528"/>
        <v>0</v>
      </c>
      <c r="AY105" s="299">
        <f t="shared" si="528"/>
        <v>0</v>
      </c>
      <c r="AZ105" s="299">
        <f t="shared" si="528"/>
        <v>0</v>
      </c>
      <c r="BA105" s="299">
        <f t="shared" si="528"/>
        <v>0</v>
      </c>
      <c r="BB105" s="382"/>
      <c r="BC105" s="356"/>
    </row>
    <row r="106" spans="1:55" ht="22.5" customHeight="1" x14ac:dyDescent="0.3">
      <c r="A106" s="525" t="s">
        <v>262</v>
      </c>
      <c r="B106" s="509" t="s">
        <v>306</v>
      </c>
      <c r="C106" s="509"/>
      <c r="D106" s="139" t="s">
        <v>41</v>
      </c>
      <c r="E106" s="306">
        <f t="shared" ref="E106:Z106" si="529">E107</f>
        <v>60280.2</v>
      </c>
      <c r="F106" s="306">
        <f t="shared" si="529"/>
        <v>53856.609000000004</v>
      </c>
      <c r="G106" s="183">
        <f t="shared" si="529"/>
        <v>89.343779549503836</v>
      </c>
      <c r="H106" s="295">
        <f t="shared" si="529"/>
        <v>0</v>
      </c>
      <c r="I106" s="295">
        <f t="shared" si="529"/>
        <v>0</v>
      </c>
      <c r="J106" s="295">
        <f t="shared" si="529"/>
        <v>0</v>
      </c>
      <c r="K106" s="296">
        <f t="shared" si="529"/>
        <v>8000</v>
      </c>
      <c r="L106" s="296">
        <f t="shared" si="529"/>
        <v>5040.366</v>
      </c>
      <c r="M106" s="296">
        <f t="shared" si="529"/>
        <v>0</v>
      </c>
      <c r="N106" s="295">
        <f t="shared" si="529"/>
        <v>4000</v>
      </c>
      <c r="O106" s="295">
        <f t="shared" si="529"/>
        <v>11316.825999999999</v>
      </c>
      <c r="P106" s="295">
        <f t="shared" si="529"/>
        <v>0</v>
      </c>
      <c r="Q106" s="296">
        <f t="shared" si="529"/>
        <v>4000</v>
      </c>
      <c r="R106" s="296">
        <f t="shared" si="529"/>
        <v>3778.0250000000001</v>
      </c>
      <c r="S106" s="296">
        <f t="shared" si="529"/>
        <v>0</v>
      </c>
      <c r="T106" s="295">
        <f t="shared" si="529"/>
        <v>0</v>
      </c>
      <c r="U106" s="295">
        <f t="shared" si="529"/>
        <v>0</v>
      </c>
      <c r="V106" s="295">
        <f t="shared" si="529"/>
        <v>0</v>
      </c>
      <c r="W106" s="296">
        <f t="shared" si="529"/>
        <v>3742.1750000000002</v>
      </c>
      <c r="X106" s="296">
        <f t="shared" si="529"/>
        <v>3742.1750000000002</v>
      </c>
      <c r="Y106" s="296">
        <f t="shared" si="529"/>
        <v>0</v>
      </c>
      <c r="Z106" s="295">
        <f t="shared" si="529"/>
        <v>9757.8250000000007</v>
      </c>
      <c r="AA106" s="313"/>
      <c r="AB106" s="314"/>
      <c r="AC106" s="295">
        <f>AC107</f>
        <v>12726.654</v>
      </c>
      <c r="AD106" s="295">
        <f>AD107</f>
        <v>0</v>
      </c>
      <c r="AE106" s="296">
        <f>AE107</f>
        <v>0</v>
      </c>
      <c r="AF106" s="315"/>
      <c r="AG106" s="316"/>
      <c r="AH106" s="296">
        <f>AH107</f>
        <v>0</v>
      </c>
      <c r="AI106" s="296">
        <f>AI107</f>
        <v>0</v>
      </c>
      <c r="AJ106" s="295">
        <f>AJ107</f>
        <v>10580.2</v>
      </c>
      <c r="AK106" s="313"/>
      <c r="AL106" s="314"/>
      <c r="AM106" s="295">
        <f>AM107</f>
        <v>10624.3</v>
      </c>
      <c r="AN106" s="295">
        <f>AN107</f>
        <v>0</v>
      </c>
      <c r="AO106" s="296">
        <f>AO107</f>
        <v>7200</v>
      </c>
      <c r="AP106" s="315"/>
      <c r="AQ106" s="316"/>
      <c r="AR106" s="296">
        <f>AR107</f>
        <v>6628.2629999999999</v>
      </c>
      <c r="AS106" s="296">
        <f>AS107</f>
        <v>0</v>
      </c>
      <c r="AT106" s="295">
        <f>AT107</f>
        <v>4000</v>
      </c>
      <c r="AU106" s="317"/>
      <c r="AV106" s="318"/>
      <c r="AW106" s="295">
        <f>AW107</f>
        <v>0</v>
      </c>
      <c r="AX106" s="295">
        <f>AX107</f>
        <v>0</v>
      </c>
      <c r="AY106" s="296">
        <f>AY107</f>
        <v>9000</v>
      </c>
      <c r="AZ106" s="296">
        <f>AZ107</f>
        <v>0</v>
      </c>
      <c r="BA106" s="296">
        <f>BA107</f>
        <v>0</v>
      </c>
      <c r="BB106" s="516"/>
      <c r="BC106" s="356"/>
    </row>
    <row r="107" spans="1:55" ht="38.700000000000003" customHeight="1" x14ac:dyDescent="0.3">
      <c r="A107" s="526"/>
      <c r="B107" s="510"/>
      <c r="C107" s="510"/>
      <c r="D107" s="268" t="s">
        <v>2</v>
      </c>
      <c r="E107" s="307">
        <f>H107+K107+N107+Q107+T107+W107+Z107+AE107+AJ107+AO107+AT107+AY107</f>
        <v>60280.2</v>
      </c>
      <c r="F107" s="307">
        <f>I107+L107+O107+R107+U107+X107+AC107+AH107+AM107+AR107+AW107+AZ107</f>
        <v>53856.609000000004</v>
      </c>
      <c r="G107" s="348">
        <f>F107/E107*100</f>
        <v>89.343779549503836</v>
      </c>
      <c r="H107" s="301"/>
      <c r="I107" s="301"/>
      <c r="J107" s="301"/>
      <c r="K107" s="300">
        <v>8000</v>
      </c>
      <c r="L107" s="300">
        <v>5040.366</v>
      </c>
      <c r="M107" s="300"/>
      <c r="N107" s="301">
        <v>4000</v>
      </c>
      <c r="O107" s="301">
        <v>11316.825999999999</v>
      </c>
      <c r="P107" s="301"/>
      <c r="Q107" s="300">
        <v>4000</v>
      </c>
      <c r="R107" s="300">
        <v>3778.0250000000001</v>
      </c>
      <c r="S107" s="300"/>
      <c r="T107" s="301"/>
      <c r="U107" s="301"/>
      <c r="V107" s="301"/>
      <c r="W107" s="300">
        <v>3742.1750000000002</v>
      </c>
      <c r="X107" s="300">
        <v>3742.1750000000002</v>
      </c>
      <c r="Y107" s="300"/>
      <c r="Z107" s="301">
        <f>5000+4757.825</f>
        <v>9757.8250000000007</v>
      </c>
      <c r="AA107" s="319"/>
      <c r="AB107" s="320"/>
      <c r="AC107" s="301">
        <v>12726.654</v>
      </c>
      <c r="AD107" s="301"/>
      <c r="AE107" s="300"/>
      <c r="AF107" s="321"/>
      <c r="AG107" s="322"/>
      <c r="AH107" s="300"/>
      <c r="AI107" s="300"/>
      <c r="AJ107" s="301">
        <f>5500+5080.2</f>
        <v>10580.2</v>
      </c>
      <c r="AK107" s="319"/>
      <c r="AL107" s="320"/>
      <c r="AM107" s="301">
        <v>10624.3</v>
      </c>
      <c r="AN107" s="301"/>
      <c r="AO107" s="300">
        <v>7200</v>
      </c>
      <c r="AP107" s="321"/>
      <c r="AQ107" s="322"/>
      <c r="AR107" s="300">
        <v>6628.2629999999999</v>
      </c>
      <c r="AS107" s="300"/>
      <c r="AT107" s="301">
        <v>4000</v>
      </c>
      <c r="AU107" s="319"/>
      <c r="AV107" s="320"/>
      <c r="AW107" s="301"/>
      <c r="AX107" s="301"/>
      <c r="AY107" s="300">
        <v>9000</v>
      </c>
      <c r="AZ107" s="300"/>
      <c r="BA107" s="300"/>
      <c r="BB107" s="517"/>
      <c r="BC107" s="356"/>
    </row>
    <row r="108" spans="1:55" ht="29.25" customHeight="1" x14ac:dyDescent="0.3">
      <c r="A108" s="525" t="s">
        <v>308</v>
      </c>
      <c r="B108" s="509" t="s">
        <v>307</v>
      </c>
      <c r="C108" s="509"/>
      <c r="D108" s="139" t="s">
        <v>41</v>
      </c>
      <c r="E108" s="306">
        <f t="shared" ref="E108:Y108" si="530">E109</f>
        <v>0</v>
      </c>
      <c r="F108" s="306">
        <f t="shared" si="530"/>
        <v>0</v>
      </c>
      <c r="G108" s="306">
        <f t="shared" si="530"/>
        <v>0</v>
      </c>
      <c r="H108" s="295">
        <f t="shared" si="530"/>
        <v>0</v>
      </c>
      <c r="I108" s="295">
        <f t="shared" si="530"/>
        <v>0</v>
      </c>
      <c r="J108" s="295">
        <f t="shared" si="530"/>
        <v>0</v>
      </c>
      <c r="K108" s="296">
        <f t="shared" si="530"/>
        <v>0</v>
      </c>
      <c r="L108" s="296">
        <f t="shared" si="530"/>
        <v>0</v>
      </c>
      <c r="M108" s="296">
        <f t="shared" si="530"/>
        <v>0</v>
      </c>
      <c r="N108" s="295">
        <f t="shared" si="530"/>
        <v>0</v>
      </c>
      <c r="O108" s="295">
        <f t="shared" si="530"/>
        <v>0</v>
      </c>
      <c r="P108" s="295">
        <f t="shared" si="530"/>
        <v>0</v>
      </c>
      <c r="Q108" s="296">
        <f t="shared" si="530"/>
        <v>0</v>
      </c>
      <c r="R108" s="296">
        <f t="shared" si="530"/>
        <v>0</v>
      </c>
      <c r="S108" s="296">
        <f t="shared" si="530"/>
        <v>0</v>
      </c>
      <c r="T108" s="295">
        <f t="shared" si="530"/>
        <v>0</v>
      </c>
      <c r="U108" s="295">
        <f t="shared" si="530"/>
        <v>0</v>
      </c>
      <c r="V108" s="295">
        <f t="shared" si="530"/>
        <v>0</v>
      </c>
      <c r="W108" s="296">
        <f t="shared" si="530"/>
        <v>0</v>
      </c>
      <c r="X108" s="296">
        <f t="shared" si="530"/>
        <v>0</v>
      </c>
      <c r="Y108" s="296">
        <f t="shared" si="530"/>
        <v>0</v>
      </c>
      <c r="Z108" s="295" t="s">
        <v>311</v>
      </c>
      <c r="AA108" s="313"/>
      <c r="AB108" s="314"/>
      <c r="AC108" s="295">
        <f>AC109</f>
        <v>0</v>
      </c>
      <c r="AD108" s="295">
        <f>AD109</f>
        <v>0</v>
      </c>
      <c r="AE108" s="296">
        <f>AE109</f>
        <v>0</v>
      </c>
      <c r="AF108" s="315"/>
      <c r="AG108" s="316"/>
      <c r="AH108" s="296">
        <f>AH109</f>
        <v>0</v>
      </c>
      <c r="AI108" s="296">
        <f>AI109</f>
        <v>0</v>
      </c>
      <c r="AJ108" s="295">
        <f>AJ109</f>
        <v>0</v>
      </c>
      <c r="AK108" s="313"/>
      <c r="AL108" s="314"/>
      <c r="AM108" s="295">
        <f>AM109</f>
        <v>0</v>
      </c>
      <c r="AN108" s="295">
        <f>AN109</f>
        <v>0</v>
      </c>
      <c r="AO108" s="296">
        <f>AO109</f>
        <v>0</v>
      </c>
      <c r="AP108" s="315"/>
      <c r="AQ108" s="316"/>
      <c r="AR108" s="296">
        <f>AR109</f>
        <v>0</v>
      </c>
      <c r="AS108" s="296">
        <f>AS109</f>
        <v>0</v>
      </c>
      <c r="AT108" s="295">
        <f>AT109</f>
        <v>0</v>
      </c>
      <c r="AU108" s="317"/>
      <c r="AV108" s="318"/>
      <c r="AW108" s="295">
        <f>AW109</f>
        <v>0</v>
      </c>
      <c r="AX108" s="295">
        <f>AX109</f>
        <v>0</v>
      </c>
      <c r="AY108" s="296">
        <f>AY109</f>
        <v>0</v>
      </c>
      <c r="AZ108" s="296">
        <f>AZ109</f>
        <v>0</v>
      </c>
      <c r="BA108" s="296">
        <f>BA109</f>
        <v>0</v>
      </c>
      <c r="BB108" s="516"/>
      <c r="BC108" s="356"/>
    </row>
    <row r="109" spans="1:55" ht="36.75" customHeight="1" x14ac:dyDescent="0.3">
      <c r="A109" s="526"/>
      <c r="B109" s="510"/>
      <c r="C109" s="510"/>
      <c r="D109" s="269" t="s">
        <v>43</v>
      </c>
      <c r="E109" s="307">
        <f>H109+K109+N109+Q109+T109+W109+Z109+AE109+AJ109+AO109+AT109+AY109</f>
        <v>0</v>
      </c>
      <c r="F109" s="307">
        <f>I109+L109+O109+R109+U109+X109+AC109+AH109+AM109+AR109+AW109+AZ109</f>
        <v>0</v>
      </c>
      <c r="G109" s="307">
        <f>J109+M109+P109+S109+V109+Y109+AD109+AI109+AN109+AS109+AX109+BA109</f>
        <v>0</v>
      </c>
      <c r="H109" s="301"/>
      <c r="I109" s="301"/>
      <c r="J109" s="301"/>
      <c r="K109" s="300"/>
      <c r="L109" s="300"/>
      <c r="M109" s="300"/>
      <c r="N109" s="301"/>
      <c r="O109" s="301"/>
      <c r="P109" s="301"/>
      <c r="Q109" s="300"/>
      <c r="R109" s="300"/>
      <c r="S109" s="300"/>
      <c r="T109" s="301"/>
      <c r="U109" s="301"/>
      <c r="V109" s="301"/>
      <c r="W109" s="300"/>
      <c r="X109" s="300"/>
      <c r="Y109" s="300"/>
      <c r="Z109" s="301"/>
      <c r="AA109" s="319"/>
      <c r="AB109" s="320"/>
      <c r="AC109" s="301"/>
      <c r="AD109" s="301"/>
      <c r="AE109" s="300"/>
      <c r="AF109" s="321"/>
      <c r="AG109" s="322"/>
      <c r="AH109" s="300"/>
      <c r="AI109" s="300"/>
      <c r="AJ109" s="301"/>
      <c r="AK109" s="319"/>
      <c r="AL109" s="320"/>
      <c r="AM109" s="301"/>
      <c r="AN109" s="301"/>
      <c r="AO109" s="300"/>
      <c r="AP109" s="321"/>
      <c r="AQ109" s="322"/>
      <c r="AR109" s="300"/>
      <c r="AS109" s="300"/>
      <c r="AT109" s="301"/>
      <c r="AU109" s="319"/>
      <c r="AV109" s="320"/>
      <c r="AW109" s="301"/>
      <c r="AX109" s="301"/>
      <c r="AY109" s="300"/>
      <c r="AZ109" s="300"/>
      <c r="BA109" s="300"/>
      <c r="BB109" s="517"/>
      <c r="BC109" s="356"/>
    </row>
    <row r="110" spans="1:55" ht="27.45" customHeight="1" x14ac:dyDescent="0.3">
      <c r="A110" s="525" t="s">
        <v>312</v>
      </c>
      <c r="B110" s="509" t="s">
        <v>309</v>
      </c>
      <c r="C110" s="509"/>
      <c r="D110" s="139" t="s">
        <v>41</v>
      </c>
      <c r="E110" s="306">
        <f t="shared" ref="E110:Z110" si="531">E111</f>
        <v>0</v>
      </c>
      <c r="F110" s="306">
        <f t="shared" si="531"/>
        <v>0</v>
      </c>
      <c r="G110" s="306">
        <f t="shared" si="531"/>
        <v>0</v>
      </c>
      <c r="H110" s="295">
        <f t="shared" si="531"/>
        <v>0</v>
      </c>
      <c r="I110" s="295">
        <f t="shared" si="531"/>
        <v>0</v>
      </c>
      <c r="J110" s="295">
        <f t="shared" si="531"/>
        <v>0</v>
      </c>
      <c r="K110" s="296">
        <f t="shared" si="531"/>
        <v>0</v>
      </c>
      <c r="L110" s="296">
        <f t="shared" si="531"/>
        <v>0</v>
      </c>
      <c r="M110" s="296">
        <f t="shared" si="531"/>
        <v>0</v>
      </c>
      <c r="N110" s="295">
        <f t="shared" si="531"/>
        <v>0</v>
      </c>
      <c r="O110" s="295">
        <f t="shared" si="531"/>
        <v>0</v>
      </c>
      <c r="P110" s="295">
        <f t="shared" si="531"/>
        <v>0</v>
      </c>
      <c r="Q110" s="296">
        <f t="shared" si="531"/>
        <v>0</v>
      </c>
      <c r="R110" s="296">
        <f t="shared" si="531"/>
        <v>0</v>
      </c>
      <c r="S110" s="296">
        <f t="shared" si="531"/>
        <v>0</v>
      </c>
      <c r="T110" s="295">
        <f t="shared" si="531"/>
        <v>0</v>
      </c>
      <c r="U110" s="295">
        <f t="shared" si="531"/>
        <v>0</v>
      </c>
      <c r="V110" s="295">
        <f t="shared" si="531"/>
        <v>0</v>
      </c>
      <c r="W110" s="296">
        <f t="shared" si="531"/>
        <v>0</v>
      </c>
      <c r="X110" s="296">
        <f t="shared" si="531"/>
        <v>0</v>
      </c>
      <c r="Y110" s="296">
        <f t="shared" si="531"/>
        <v>0</v>
      </c>
      <c r="Z110" s="295">
        <f t="shared" si="531"/>
        <v>0</v>
      </c>
      <c r="AA110" s="313"/>
      <c r="AB110" s="314"/>
      <c r="AC110" s="295">
        <f>AC111</f>
        <v>0</v>
      </c>
      <c r="AD110" s="295">
        <f>AD111</f>
        <v>0</v>
      </c>
      <c r="AE110" s="296">
        <f>AE111</f>
        <v>0</v>
      </c>
      <c r="AF110" s="315"/>
      <c r="AG110" s="316"/>
      <c r="AH110" s="296">
        <f>AH111</f>
        <v>0</v>
      </c>
      <c r="AI110" s="296">
        <f>AI111</f>
        <v>0</v>
      </c>
      <c r="AJ110" s="295">
        <f>AJ111</f>
        <v>0</v>
      </c>
      <c r="AK110" s="313"/>
      <c r="AL110" s="314"/>
      <c r="AM110" s="295">
        <f>AM111</f>
        <v>0</v>
      </c>
      <c r="AN110" s="295">
        <f>AN111</f>
        <v>0</v>
      </c>
      <c r="AO110" s="296">
        <f>AO111</f>
        <v>0</v>
      </c>
      <c r="AP110" s="315"/>
      <c r="AQ110" s="316"/>
      <c r="AR110" s="296">
        <f>AR111</f>
        <v>0</v>
      </c>
      <c r="AS110" s="296">
        <f>AS111</f>
        <v>0</v>
      </c>
      <c r="AT110" s="295">
        <f>AT111</f>
        <v>0</v>
      </c>
      <c r="AU110" s="317"/>
      <c r="AV110" s="318"/>
      <c r="AW110" s="295">
        <f>AW111</f>
        <v>0</v>
      </c>
      <c r="AX110" s="295">
        <f>AX111</f>
        <v>0</v>
      </c>
      <c r="AY110" s="296">
        <f>AY111</f>
        <v>0</v>
      </c>
      <c r="AZ110" s="296">
        <f>AZ111</f>
        <v>0</v>
      </c>
      <c r="BA110" s="296">
        <f>BA111</f>
        <v>0</v>
      </c>
      <c r="BB110" s="516"/>
      <c r="BC110" s="356"/>
    </row>
    <row r="111" spans="1:55" ht="26.25" customHeight="1" x14ac:dyDescent="0.3">
      <c r="A111" s="526"/>
      <c r="B111" s="510"/>
      <c r="C111" s="510"/>
      <c r="D111" s="269" t="s">
        <v>43</v>
      </c>
      <c r="E111" s="307">
        <f>H111+K111+N111+Q111+T111+W111+Z111+AE111+AJ111+AO111+AT111+AY111</f>
        <v>0</v>
      </c>
      <c r="F111" s="307">
        <f>I111+L111+O111+R111+U111+X111+AC111+AH111+AM111+AR111+AW111+AZ111</f>
        <v>0</v>
      </c>
      <c r="G111" s="307">
        <f>J111+M111+P111+S111+V111+Y111+AD111+AI111+AN111+AS111+AX111+BA111</f>
        <v>0</v>
      </c>
      <c r="H111" s="301"/>
      <c r="I111" s="301"/>
      <c r="J111" s="301"/>
      <c r="K111" s="300"/>
      <c r="L111" s="300"/>
      <c r="M111" s="300"/>
      <c r="N111" s="301"/>
      <c r="O111" s="301"/>
      <c r="P111" s="301"/>
      <c r="Q111" s="300"/>
      <c r="R111" s="300"/>
      <c r="S111" s="300"/>
      <c r="T111" s="301"/>
      <c r="U111" s="301"/>
      <c r="V111" s="301"/>
      <c r="W111" s="300"/>
      <c r="X111" s="300"/>
      <c r="Y111" s="300"/>
      <c r="Z111" s="301"/>
      <c r="AA111" s="319"/>
      <c r="AB111" s="320"/>
      <c r="AC111" s="301"/>
      <c r="AD111" s="301"/>
      <c r="AE111" s="300"/>
      <c r="AF111" s="321"/>
      <c r="AG111" s="322"/>
      <c r="AH111" s="300"/>
      <c r="AI111" s="300"/>
      <c r="AJ111" s="301"/>
      <c r="AK111" s="319"/>
      <c r="AL111" s="320"/>
      <c r="AM111" s="301"/>
      <c r="AN111" s="301"/>
      <c r="AO111" s="300"/>
      <c r="AP111" s="321"/>
      <c r="AQ111" s="322"/>
      <c r="AR111" s="300"/>
      <c r="AS111" s="300"/>
      <c r="AT111" s="301"/>
      <c r="AU111" s="319"/>
      <c r="AV111" s="320"/>
      <c r="AW111" s="301"/>
      <c r="AX111" s="301"/>
      <c r="AY111" s="300"/>
      <c r="AZ111" s="300"/>
      <c r="BA111" s="300"/>
      <c r="BB111" s="517"/>
      <c r="BC111" s="356"/>
    </row>
    <row r="112" spans="1:55" ht="26.25" customHeight="1" x14ac:dyDescent="0.3">
      <c r="A112" s="509" t="s">
        <v>313</v>
      </c>
      <c r="B112" s="509" t="s">
        <v>314</v>
      </c>
      <c r="C112" s="509" t="s">
        <v>315</v>
      </c>
      <c r="D112" s="139" t="s">
        <v>41</v>
      </c>
      <c r="E112" s="323">
        <f t="shared" ref="E112:G112" si="532">E113</f>
        <v>1000</v>
      </c>
      <c r="F112" s="323">
        <f t="shared" si="532"/>
        <v>1000</v>
      </c>
      <c r="G112" s="323">
        <f t="shared" si="532"/>
        <v>0</v>
      </c>
      <c r="H112" s="324">
        <f t="shared" ref="H112:BA112" si="533">H114</f>
        <v>0</v>
      </c>
      <c r="I112" s="324">
        <f t="shared" si="533"/>
        <v>0</v>
      </c>
      <c r="J112" s="324">
        <f t="shared" si="533"/>
        <v>0</v>
      </c>
      <c r="K112" s="325">
        <f t="shared" si="533"/>
        <v>0</v>
      </c>
      <c r="L112" s="325">
        <f t="shared" si="533"/>
        <v>0</v>
      </c>
      <c r="M112" s="325">
        <f t="shared" si="533"/>
        <v>0</v>
      </c>
      <c r="N112" s="324">
        <f>N113</f>
        <v>1000</v>
      </c>
      <c r="O112" s="324">
        <f t="shared" si="533"/>
        <v>0</v>
      </c>
      <c r="P112" s="324">
        <f t="shared" si="533"/>
        <v>0</v>
      </c>
      <c r="Q112" s="325">
        <f t="shared" si="533"/>
        <v>0</v>
      </c>
      <c r="R112" s="325">
        <f t="shared" si="533"/>
        <v>0</v>
      </c>
      <c r="S112" s="325">
        <f t="shared" si="533"/>
        <v>0</v>
      </c>
      <c r="T112" s="324">
        <f t="shared" si="533"/>
        <v>0</v>
      </c>
      <c r="U112" s="324">
        <f t="shared" si="533"/>
        <v>0</v>
      </c>
      <c r="V112" s="324">
        <f t="shared" si="533"/>
        <v>0</v>
      </c>
      <c r="W112" s="325">
        <f t="shared" si="533"/>
        <v>0</v>
      </c>
      <c r="X112" s="325">
        <f t="shared" si="533"/>
        <v>0</v>
      </c>
      <c r="Y112" s="325">
        <f t="shared" si="533"/>
        <v>0</v>
      </c>
      <c r="Z112" s="324">
        <f t="shared" si="533"/>
        <v>0</v>
      </c>
      <c r="AA112" s="324">
        <f t="shared" si="533"/>
        <v>0</v>
      </c>
      <c r="AB112" s="324">
        <f t="shared" si="533"/>
        <v>0</v>
      </c>
      <c r="AC112" s="324">
        <f t="shared" si="533"/>
        <v>0</v>
      </c>
      <c r="AD112" s="324">
        <f t="shared" si="533"/>
        <v>0</v>
      </c>
      <c r="AE112" s="325">
        <f t="shared" si="533"/>
        <v>0</v>
      </c>
      <c r="AF112" s="325">
        <f t="shared" si="533"/>
        <v>0</v>
      </c>
      <c r="AG112" s="325">
        <f t="shared" si="533"/>
        <v>0</v>
      </c>
      <c r="AH112" s="325">
        <f t="shared" si="533"/>
        <v>0</v>
      </c>
      <c r="AI112" s="325">
        <f t="shared" si="533"/>
        <v>0</v>
      </c>
      <c r="AJ112" s="324">
        <f t="shared" si="533"/>
        <v>0</v>
      </c>
      <c r="AK112" s="324">
        <f t="shared" si="533"/>
        <v>0</v>
      </c>
      <c r="AL112" s="324">
        <f t="shared" si="533"/>
        <v>0</v>
      </c>
      <c r="AM112" s="324">
        <f t="shared" si="533"/>
        <v>1000</v>
      </c>
      <c r="AN112" s="324">
        <f t="shared" si="533"/>
        <v>0</v>
      </c>
      <c r="AO112" s="325">
        <f t="shared" si="533"/>
        <v>0</v>
      </c>
      <c r="AP112" s="325">
        <f t="shared" si="533"/>
        <v>0</v>
      </c>
      <c r="AQ112" s="325">
        <f t="shared" si="533"/>
        <v>0</v>
      </c>
      <c r="AR112" s="325">
        <f t="shared" si="533"/>
        <v>0</v>
      </c>
      <c r="AS112" s="325">
        <f t="shared" si="533"/>
        <v>0</v>
      </c>
      <c r="AT112" s="324">
        <f t="shared" si="533"/>
        <v>0</v>
      </c>
      <c r="AU112" s="324">
        <f t="shared" si="533"/>
        <v>0</v>
      </c>
      <c r="AV112" s="324">
        <f t="shared" si="533"/>
        <v>0</v>
      </c>
      <c r="AW112" s="324">
        <f t="shared" si="533"/>
        <v>0</v>
      </c>
      <c r="AX112" s="324">
        <f t="shared" si="533"/>
        <v>0</v>
      </c>
      <c r="AY112" s="325">
        <f t="shared" si="533"/>
        <v>0</v>
      </c>
      <c r="AZ112" s="325">
        <f t="shared" si="533"/>
        <v>0</v>
      </c>
      <c r="BA112" s="325">
        <f t="shared" si="533"/>
        <v>0</v>
      </c>
      <c r="BB112" s="382"/>
      <c r="BC112" s="356"/>
    </row>
    <row r="113" spans="1:55" ht="27.45" customHeight="1" x14ac:dyDescent="0.3">
      <c r="A113" s="510"/>
      <c r="B113" s="510"/>
      <c r="C113" s="510"/>
      <c r="D113" s="269" t="s">
        <v>43</v>
      </c>
      <c r="E113" s="323">
        <f t="shared" ref="E113:AJ113" si="534">E114</f>
        <v>1000</v>
      </c>
      <c r="F113" s="323">
        <f t="shared" si="534"/>
        <v>1000</v>
      </c>
      <c r="G113" s="323">
        <f t="shared" si="534"/>
        <v>0</v>
      </c>
      <c r="H113" s="324">
        <f t="shared" si="534"/>
        <v>0</v>
      </c>
      <c r="I113" s="324">
        <f t="shared" si="534"/>
        <v>0</v>
      </c>
      <c r="J113" s="324">
        <f t="shared" si="534"/>
        <v>0</v>
      </c>
      <c r="K113" s="325">
        <f t="shared" si="534"/>
        <v>0</v>
      </c>
      <c r="L113" s="325">
        <f t="shared" si="534"/>
        <v>0</v>
      </c>
      <c r="M113" s="325">
        <f t="shared" si="534"/>
        <v>0</v>
      </c>
      <c r="N113" s="324">
        <f t="shared" si="534"/>
        <v>1000</v>
      </c>
      <c r="O113" s="324">
        <f t="shared" si="534"/>
        <v>0</v>
      </c>
      <c r="P113" s="324">
        <f t="shared" si="534"/>
        <v>0</v>
      </c>
      <c r="Q113" s="325">
        <f t="shared" si="534"/>
        <v>0</v>
      </c>
      <c r="R113" s="325">
        <f t="shared" si="534"/>
        <v>0</v>
      </c>
      <c r="S113" s="325">
        <f t="shared" si="534"/>
        <v>0</v>
      </c>
      <c r="T113" s="324">
        <f t="shared" si="534"/>
        <v>0</v>
      </c>
      <c r="U113" s="324">
        <f t="shared" si="534"/>
        <v>0</v>
      </c>
      <c r="V113" s="324">
        <f t="shared" si="534"/>
        <v>0</v>
      </c>
      <c r="W113" s="325">
        <f t="shared" si="534"/>
        <v>0</v>
      </c>
      <c r="X113" s="325">
        <f t="shared" si="534"/>
        <v>0</v>
      </c>
      <c r="Y113" s="325">
        <f t="shared" si="534"/>
        <v>0</v>
      </c>
      <c r="Z113" s="324">
        <f t="shared" si="534"/>
        <v>0</v>
      </c>
      <c r="AA113" s="324">
        <f t="shared" si="534"/>
        <v>0</v>
      </c>
      <c r="AB113" s="324">
        <f t="shared" si="534"/>
        <v>0</v>
      </c>
      <c r="AC113" s="324">
        <f t="shared" si="534"/>
        <v>0</v>
      </c>
      <c r="AD113" s="324">
        <f t="shared" si="534"/>
        <v>0</v>
      </c>
      <c r="AE113" s="325">
        <f t="shared" si="534"/>
        <v>0</v>
      </c>
      <c r="AF113" s="325">
        <f t="shared" si="534"/>
        <v>0</v>
      </c>
      <c r="AG113" s="325">
        <f t="shared" si="534"/>
        <v>0</v>
      </c>
      <c r="AH113" s="325">
        <f t="shared" si="534"/>
        <v>0</v>
      </c>
      <c r="AI113" s="325">
        <f t="shared" si="534"/>
        <v>0</v>
      </c>
      <c r="AJ113" s="324">
        <f t="shared" si="534"/>
        <v>0</v>
      </c>
      <c r="AK113" s="324">
        <f t="shared" ref="AK113:BA113" si="535">AK114</f>
        <v>0</v>
      </c>
      <c r="AL113" s="324">
        <f t="shared" si="535"/>
        <v>0</v>
      </c>
      <c r="AM113" s="324">
        <f t="shared" si="535"/>
        <v>1000</v>
      </c>
      <c r="AN113" s="324">
        <f t="shared" si="535"/>
        <v>0</v>
      </c>
      <c r="AO113" s="325">
        <f t="shared" si="535"/>
        <v>0</v>
      </c>
      <c r="AP113" s="325">
        <f t="shared" si="535"/>
        <v>0</v>
      </c>
      <c r="AQ113" s="325">
        <f t="shared" si="535"/>
        <v>0</v>
      </c>
      <c r="AR113" s="325">
        <f t="shared" si="535"/>
        <v>0</v>
      </c>
      <c r="AS113" s="325">
        <f t="shared" si="535"/>
        <v>0</v>
      </c>
      <c r="AT113" s="324">
        <f t="shared" si="535"/>
        <v>0</v>
      </c>
      <c r="AU113" s="324">
        <f t="shared" si="535"/>
        <v>0</v>
      </c>
      <c r="AV113" s="324">
        <f t="shared" si="535"/>
        <v>0</v>
      </c>
      <c r="AW113" s="324">
        <f t="shared" si="535"/>
        <v>0</v>
      </c>
      <c r="AX113" s="324">
        <f t="shared" si="535"/>
        <v>0</v>
      </c>
      <c r="AY113" s="325">
        <f t="shared" si="535"/>
        <v>0</v>
      </c>
      <c r="AZ113" s="325">
        <f t="shared" si="535"/>
        <v>0</v>
      </c>
      <c r="BA113" s="325">
        <f t="shared" si="535"/>
        <v>0</v>
      </c>
      <c r="BB113" s="382"/>
      <c r="BC113" s="356"/>
    </row>
    <row r="114" spans="1:55" ht="61.5" customHeight="1" x14ac:dyDescent="0.3">
      <c r="A114" s="511"/>
      <c r="B114" s="511"/>
      <c r="C114" s="511"/>
      <c r="D114" s="268" t="s">
        <v>316</v>
      </c>
      <c r="E114" s="306">
        <f>H114+K114+N114+Q114+T114+W114+Z114+AE114+AJ114+AO114+AT114+AY114</f>
        <v>1000</v>
      </c>
      <c r="F114" s="306">
        <f t="shared" ref="F114" si="536">I114+L114+O114+R114+U114+X114+AC114+AH114+AM114+AR114+AW114+AZ114</f>
        <v>1000</v>
      </c>
      <c r="G114" s="323"/>
      <c r="H114" s="324"/>
      <c r="I114" s="324"/>
      <c r="J114" s="324"/>
      <c r="K114" s="325"/>
      <c r="L114" s="325"/>
      <c r="M114" s="325"/>
      <c r="N114" s="324">
        <v>1000</v>
      </c>
      <c r="O114" s="324"/>
      <c r="P114" s="324"/>
      <c r="Q114" s="325"/>
      <c r="R114" s="325"/>
      <c r="S114" s="325"/>
      <c r="T114" s="324"/>
      <c r="U114" s="324"/>
      <c r="V114" s="324"/>
      <c r="W114" s="325"/>
      <c r="X114" s="325"/>
      <c r="Y114" s="325"/>
      <c r="Z114" s="324"/>
      <c r="AA114" s="324"/>
      <c r="AB114" s="324"/>
      <c r="AC114" s="324"/>
      <c r="AD114" s="324"/>
      <c r="AE114" s="325"/>
      <c r="AF114" s="325"/>
      <c r="AG114" s="325"/>
      <c r="AH114" s="325"/>
      <c r="AI114" s="325"/>
      <c r="AJ114" s="324"/>
      <c r="AK114" s="324"/>
      <c r="AL114" s="324"/>
      <c r="AM114" s="324">
        <v>1000</v>
      </c>
      <c r="AN114" s="324"/>
      <c r="AO114" s="325"/>
      <c r="AP114" s="325"/>
      <c r="AQ114" s="325"/>
      <c r="AR114" s="325"/>
      <c r="AS114" s="325"/>
      <c r="AT114" s="324"/>
      <c r="AU114" s="324"/>
      <c r="AV114" s="324"/>
      <c r="AW114" s="324"/>
      <c r="AX114" s="324"/>
      <c r="AY114" s="325"/>
      <c r="AZ114" s="325"/>
      <c r="BA114" s="325"/>
      <c r="BB114" s="382"/>
      <c r="BC114" s="356"/>
    </row>
    <row r="115" spans="1:55" ht="24.75" customHeight="1" x14ac:dyDescent="0.3">
      <c r="A115" s="523" t="s">
        <v>7</v>
      </c>
      <c r="B115" s="518" t="s">
        <v>310</v>
      </c>
      <c r="C115" s="518" t="s">
        <v>284</v>
      </c>
      <c r="D115" s="138" t="s">
        <v>41</v>
      </c>
      <c r="E115" s="287">
        <f>E116+E117</f>
        <v>5510</v>
      </c>
      <c r="F115" s="287">
        <f t="shared" ref="F115" si="537">F116+F117</f>
        <v>2910.482</v>
      </c>
      <c r="G115" s="349">
        <f>F115/E115*100</f>
        <v>52.821814882032669</v>
      </c>
      <c r="H115" s="287">
        <f>H116+H117</f>
        <v>0</v>
      </c>
      <c r="I115" s="287">
        <f t="shared" ref="I115" si="538">I116+I117</f>
        <v>0</v>
      </c>
      <c r="J115" s="287">
        <f t="shared" ref="J115" si="539">J116+J117</f>
        <v>0</v>
      </c>
      <c r="K115" s="287">
        <f>K116+K117</f>
        <v>200</v>
      </c>
      <c r="L115" s="287">
        <f t="shared" ref="L115" si="540">L116+L117</f>
        <v>200</v>
      </c>
      <c r="M115" s="287">
        <f t="shared" ref="M115" si="541">M116+M117</f>
        <v>0</v>
      </c>
      <c r="N115" s="287">
        <f>N116+N117</f>
        <v>500</v>
      </c>
      <c r="O115" s="287">
        <f t="shared" ref="O115" si="542">O116+O117</f>
        <v>273.45</v>
      </c>
      <c r="P115" s="287">
        <f t="shared" ref="P115" si="543">P116+P117</f>
        <v>0</v>
      </c>
      <c r="Q115" s="287">
        <f>Q116+Q117</f>
        <v>0</v>
      </c>
      <c r="R115" s="287">
        <f t="shared" ref="R115" si="544">R116+R117</f>
        <v>0</v>
      </c>
      <c r="S115" s="287">
        <f t="shared" ref="S115" si="545">S116+S117</f>
        <v>0</v>
      </c>
      <c r="T115" s="287">
        <f>T116+T117</f>
        <v>300</v>
      </c>
      <c r="U115" s="287">
        <f t="shared" ref="U115" si="546">U116+U117</f>
        <v>450</v>
      </c>
      <c r="V115" s="287">
        <f t="shared" ref="V115" si="547">V116+V117</f>
        <v>0</v>
      </c>
      <c r="W115" s="287">
        <f>W116+W117</f>
        <v>1000</v>
      </c>
      <c r="X115" s="287">
        <f t="shared" ref="X115" si="548">X116+X117</f>
        <v>1021.65</v>
      </c>
      <c r="Y115" s="287">
        <f t="shared" ref="Y115:AC115" si="549">Y116+Y117</f>
        <v>0</v>
      </c>
      <c r="Z115" s="287">
        <f t="shared" si="549"/>
        <v>300</v>
      </c>
      <c r="AA115" s="287">
        <f t="shared" si="549"/>
        <v>0</v>
      </c>
      <c r="AB115" s="287">
        <f t="shared" si="549"/>
        <v>0</v>
      </c>
      <c r="AC115" s="287">
        <f t="shared" si="549"/>
        <v>704.9</v>
      </c>
      <c r="AD115" s="290"/>
      <c r="AE115" s="287">
        <f t="shared" ref="AE115:AH115" si="550">AE116+AE117</f>
        <v>0</v>
      </c>
      <c r="AF115" s="287">
        <f t="shared" si="550"/>
        <v>0</v>
      </c>
      <c r="AG115" s="287">
        <f t="shared" si="550"/>
        <v>0</v>
      </c>
      <c r="AH115" s="287">
        <f t="shared" si="550"/>
        <v>0</v>
      </c>
      <c r="AI115" s="287"/>
      <c r="AJ115" s="287">
        <f t="shared" ref="AJ115:AM115" si="551">AJ116+AJ117</f>
        <v>710</v>
      </c>
      <c r="AK115" s="287">
        <f t="shared" si="551"/>
        <v>0</v>
      </c>
      <c r="AL115" s="287">
        <f t="shared" si="551"/>
        <v>0</v>
      </c>
      <c r="AM115" s="287">
        <f t="shared" si="551"/>
        <v>260.48200000000003</v>
      </c>
      <c r="AN115" s="287"/>
      <c r="AO115" s="287">
        <f t="shared" ref="AO115:AR115" si="552">AO116+AO117</f>
        <v>0</v>
      </c>
      <c r="AP115" s="287">
        <f t="shared" si="552"/>
        <v>0</v>
      </c>
      <c r="AQ115" s="287">
        <f t="shared" si="552"/>
        <v>0</v>
      </c>
      <c r="AR115" s="287">
        <f t="shared" si="552"/>
        <v>0</v>
      </c>
      <c r="AS115" s="287"/>
      <c r="AT115" s="287">
        <f t="shared" ref="AT115:AW115" si="553">AT116+AT117</f>
        <v>0</v>
      </c>
      <c r="AU115" s="287">
        <f t="shared" si="553"/>
        <v>0</v>
      </c>
      <c r="AV115" s="287">
        <f t="shared" si="553"/>
        <v>0</v>
      </c>
      <c r="AW115" s="287">
        <f t="shared" si="553"/>
        <v>0</v>
      </c>
      <c r="AX115" s="287"/>
      <c r="AY115" s="287">
        <f>AY116+AY117</f>
        <v>2500</v>
      </c>
      <c r="AZ115" s="287">
        <f t="shared" ref="AZ115" si="554">AZ116+AZ117</f>
        <v>0</v>
      </c>
      <c r="BA115" s="287"/>
      <c r="BB115" s="516"/>
      <c r="BC115" s="356"/>
    </row>
    <row r="116" spans="1:55" ht="38.700000000000003" customHeight="1" x14ac:dyDescent="0.3">
      <c r="A116" s="524"/>
      <c r="B116" s="519"/>
      <c r="C116" s="519"/>
      <c r="D116" s="267" t="s">
        <v>2</v>
      </c>
      <c r="E116" s="291">
        <f>E119+E122+E125</f>
        <v>4500</v>
      </c>
      <c r="F116" s="291">
        <f t="shared" ref="F116:G116" si="555">F119+F122+F125</f>
        <v>2000</v>
      </c>
      <c r="G116" s="347">
        <f t="shared" si="555"/>
        <v>44.444444444444443</v>
      </c>
      <c r="H116" s="291">
        <f>H119+H122+H125</f>
        <v>0</v>
      </c>
      <c r="I116" s="291">
        <f t="shared" ref="I116:J116" si="556">I119+I122+I125</f>
        <v>0</v>
      </c>
      <c r="J116" s="291">
        <f t="shared" si="556"/>
        <v>0</v>
      </c>
      <c r="K116" s="291">
        <f>K119+K122+K125</f>
        <v>0</v>
      </c>
      <c r="L116" s="291">
        <f t="shared" ref="L116:M116" si="557">L119+L122+L125</f>
        <v>0</v>
      </c>
      <c r="M116" s="291">
        <f t="shared" si="557"/>
        <v>0</v>
      </c>
      <c r="N116" s="291">
        <f>N119+N122+N125</f>
        <v>500</v>
      </c>
      <c r="O116" s="291">
        <f t="shared" ref="O116:P116" si="558">O119+O122+O125</f>
        <v>273.45</v>
      </c>
      <c r="P116" s="291">
        <f t="shared" si="558"/>
        <v>0</v>
      </c>
      <c r="Q116" s="291">
        <f>Q119+Q122+Q125</f>
        <v>0</v>
      </c>
      <c r="R116" s="291">
        <f t="shared" ref="R116:S116" si="559">R119+R122+R125</f>
        <v>0</v>
      </c>
      <c r="S116" s="291">
        <f t="shared" si="559"/>
        <v>0</v>
      </c>
      <c r="T116" s="291">
        <f>T119+T122+T125</f>
        <v>0</v>
      </c>
      <c r="U116" s="291">
        <f t="shared" ref="U116:V116" si="560">U119+U122+U125</f>
        <v>0</v>
      </c>
      <c r="V116" s="291">
        <f t="shared" si="560"/>
        <v>0</v>
      </c>
      <c r="W116" s="291">
        <f>W119+W122+W125</f>
        <v>1000</v>
      </c>
      <c r="X116" s="291">
        <f t="shared" ref="X116:Z116" si="561">X119+X122+X125</f>
        <v>1021.65</v>
      </c>
      <c r="Y116" s="291">
        <f t="shared" si="561"/>
        <v>0</v>
      </c>
      <c r="Z116" s="291">
        <f t="shared" si="561"/>
        <v>0</v>
      </c>
      <c r="AA116" s="291">
        <f t="shared" ref="AA116:AC116" si="562">AA119+AA122+AA125</f>
        <v>0</v>
      </c>
      <c r="AB116" s="291">
        <f t="shared" si="562"/>
        <v>0</v>
      </c>
      <c r="AC116" s="291">
        <f t="shared" si="562"/>
        <v>704.9</v>
      </c>
      <c r="AD116" s="294"/>
      <c r="AE116" s="291">
        <f t="shared" ref="AE116:AH116" si="563">AE119+AE122+AE125</f>
        <v>0</v>
      </c>
      <c r="AF116" s="291">
        <f t="shared" si="563"/>
        <v>0</v>
      </c>
      <c r="AG116" s="291">
        <f t="shared" si="563"/>
        <v>0</v>
      </c>
      <c r="AH116" s="291">
        <f t="shared" si="563"/>
        <v>0</v>
      </c>
      <c r="AI116" s="291"/>
      <c r="AJ116" s="291">
        <f t="shared" ref="AJ116:AM116" si="564">AJ119+AJ122+AJ125</f>
        <v>500</v>
      </c>
      <c r="AK116" s="291">
        <f t="shared" si="564"/>
        <v>0</v>
      </c>
      <c r="AL116" s="291">
        <f t="shared" si="564"/>
        <v>0</v>
      </c>
      <c r="AM116" s="291">
        <f t="shared" si="564"/>
        <v>0</v>
      </c>
      <c r="AN116" s="291"/>
      <c r="AO116" s="291">
        <f t="shared" ref="AO116:AR116" si="565">AO119+AO122+AO125</f>
        <v>0</v>
      </c>
      <c r="AP116" s="291">
        <f t="shared" si="565"/>
        <v>0</v>
      </c>
      <c r="AQ116" s="291">
        <f t="shared" si="565"/>
        <v>0</v>
      </c>
      <c r="AR116" s="291">
        <f t="shared" si="565"/>
        <v>0</v>
      </c>
      <c r="AS116" s="291"/>
      <c r="AT116" s="291">
        <f t="shared" ref="AT116:AW116" si="566">AT119+AT122+AT125</f>
        <v>0</v>
      </c>
      <c r="AU116" s="291">
        <f t="shared" si="566"/>
        <v>0</v>
      </c>
      <c r="AV116" s="291">
        <f t="shared" si="566"/>
        <v>0</v>
      </c>
      <c r="AW116" s="291">
        <f t="shared" si="566"/>
        <v>0</v>
      </c>
      <c r="AX116" s="291"/>
      <c r="AY116" s="291">
        <f>AY119+AY122+AY125</f>
        <v>2500</v>
      </c>
      <c r="AZ116" s="291">
        <f t="shared" ref="AZ116" si="567">AZ119+AZ122+AZ125</f>
        <v>0</v>
      </c>
      <c r="BA116" s="291"/>
      <c r="BB116" s="517"/>
      <c r="BC116" s="356"/>
    </row>
    <row r="117" spans="1:55" ht="32.25" customHeight="1" x14ac:dyDescent="0.3">
      <c r="A117" s="524"/>
      <c r="B117" s="519"/>
      <c r="C117" s="519"/>
      <c r="D117" s="278" t="s">
        <v>43</v>
      </c>
      <c r="E117" s="291">
        <f>E120+E123+E126</f>
        <v>1010</v>
      </c>
      <c r="F117" s="291">
        <f t="shared" ref="F117" si="568">F120+F123+F126</f>
        <v>910.48199999999997</v>
      </c>
      <c r="G117" s="349">
        <f>F117/E117*100</f>
        <v>90.146732673267323</v>
      </c>
      <c r="H117" s="291">
        <f>H120+H123+H126</f>
        <v>0</v>
      </c>
      <c r="I117" s="291">
        <f t="shared" ref="I117:J117" si="569">I120+I123+I126</f>
        <v>0</v>
      </c>
      <c r="J117" s="291">
        <f t="shared" si="569"/>
        <v>0</v>
      </c>
      <c r="K117" s="291">
        <f>K120+K123+K126</f>
        <v>200</v>
      </c>
      <c r="L117" s="291">
        <f t="shared" ref="L117:M117" si="570">L120+L123+L126</f>
        <v>200</v>
      </c>
      <c r="M117" s="291">
        <f t="shared" si="570"/>
        <v>0</v>
      </c>
      <c r="N117" s="291">
        <f>N120+N123+N126</f>
        <v>0</v>
      </c>
      <c r="O117" s="291">
        <f t="shared" ref="O117:P117" si="571">O120+O123+O126</f>
        <v>0</v>
      </c>
      <c r="P117" s="291">
        <f t="shared" si="571"/>
        <v>0</v>
      </c>
      <c r="Q117" s="291">
        <f>Q120+Q123+Q126</f>
        <v>0</v>
      </c>
      <c r="R117" s="291">
        <f t="shared" ref="R117:S117" si="572">R120+R123+R126</f>
        <v>0</v>
      </c>
      <c r="S117" s="291">
        <f t="shared" si="572"/>
        <v>0</v>
      </c>
      <c r="T117" s="291">
        <f>T120+T123+T126</f>
        <v>300</v>
      </c>
      <c r="U117" s="291">
        <f t="shared" ref="U117:V117" si="573">U120+U123+U126</f>
        <v>450</v>
      </c>
      <c r="V117" s="291">
        <f t="shared" si="573"/>
        <v>0</v>
      </c>
      <c r="W117" s="291">
        <f>W120+W123+W126</f>
        <v>0</v>
      </c>
      <c r="X117" s="291">
        <f t="shared" ref="X117:Z117" si="574">X120+X123+X126</f>
        <v>0</v>
      </c>
      <c r="Y117" s="291">
        <f t="shared" si="574"/>
        <v>0</v>
      </c>
      <c r="Z117" s="291">
        <f t="shared" si="574"/>
        <v>300</v>
      </c>
      <c r="AA117" s="291">
        <f t="shared" ref="AA117:AC117" si="575">AA120+AA123+AA126</f>
        <v>0</v>
      </c>
      <c r="AB117" s="291">
        <f t="shared" si="575"/>
        <v>0</v>
      </c>
      <c r="AC117" s="291">
        <f t="shared" si="575"/>
        <v>0</v>
      </c>
      <c r="AD117" s="294"/>
      <c r="AE117" s="291">
        <f t="shared" ref="AE117:AH117" si="576">AE120+AE123+AE126</f>
        <v>0</v>
      </c>
      <c r="AF117" s="291">
        <f t="shared" si="576"/>
        <v>0</v>
      </c>
      <c r="AG117" s="291">
        <f t="shared" si="576"/>
        <v>0</v>
      </c>
      <c r="AH117" s="291">
        <f t="shared" si="576"/>
        <v>0</v>
      </c>
      <c r="AI117" s="291"/>
      <c r="AJ117" s="291">
        <f t="shared" ref="AJ117:AM117" si="577">AJ120+AJ123+AJ126</f>
        <v>210</v>
      </c>
      <c r="AK117" s="291">
        <f t="shared" si="577"/>
        <v>0</v>
      </c>
      <c r="AL117" s="291">
        <f t="shared" si="577"/>
        <v>0</v>
      </c>
      <c r="AM117" s="291">
        <f t="shared" si="577"/>
        <v>260.48200000000003</v>
      </c>
      <c r="AN117" s="291"/>
      <c r="AO117" s="291">
        <f t="shared" ref="AO117:AR117" si="578">AO120+AO123+AO126</f>
        <v>0</v>
      </c>
      <c r="AP117" s="291">
        <f t="shared" si="578"/>
        <v>0</v>
      </c>
      <c r="AQ117" s="291">
        <f t="shared" si="578"/>
        <v>0</v>
      </c>
      <c r="AR117" s="291">
        <f t="shared" si="578"/>
        <v>0</v>
      </c>
      <c r="AS117" s="291"/>
      <c r="AT117" s="291">
        <f t="shared" ref="AT117:AW117" si="579">AT120+AT123+AT126</f>
        <v>0</v>
      </c>
      <c r="AU117" s="291">
        <f t="shared" si="579"/>
        <v>0</v>
      </c>
      <c r="AV117" s="291">
        <f t="shared" si="579"/>
        <v>0</v>
      </c>
      <c r="AW117" s="291">
        <f t="shared" si="579"/>
        <v>0</v>
      </c>
      <c r="AX117" s="291"/>
      <c r="AY117" s="291">
        <f>AY120+AY123+AY126</f>
        <v>0</v>
      </c>
      <c r="AZ117" s="291">
        <f t="shared" ref="AZ117" si="580">AZ120+AZ123+AZ126</f>
        <v>0</v>
      </c>
      <c r="BA117" s="291"/>
      <c r="BB117" s="517"/>
      <c r="BC117" s="356"/>
    </row>
    <row r="118" spans="1:55" ht="28.5" hidden="1" customHeight="1" x14ac:dyDescent="0.3">
      <c r="A118" s="525" t="s">
        <v>318</v>
      </c>
      <c r="B118" s="509" t="s">
        <v>317</v>
      </c>
      <c r="C118" s="509"/>
      <c r="D118" s="139" t="s">
        <v>41</v>
      </c>
      <c r="E118" s="306">
        <f t="shared" ref="E118:E120" si="581">H118+K118+N118+Q118+T118+W118+Z118+AE118+AJ118+AO118+AT118+AY118</f>
        <v>0</v>
      </c>
      <c r="F118" s="306">
        <f t="shared" ref="F118:F120" si="582">I118+L118+O118+R118+U118+X118+AC118+AH118+AM118+AR118+AW118+AZ118</f>
        <v>0</v>
      </c>
      <c r="G118" s="183">
        <f t="shared" ref="G118:G120" si="583">J118+M118+P118+S118+V118+Y118+AD118+AI118+AN118+AS118+AX118+BA118</f>
        <v>0</v>
      </c>
      <c r="H118" s="295">
        <f t="shared" ref="H118:AN118" si="584">H119+H120</f>
        <v>0</v>
      </c>
      <c r="I118" s="295">
        <f t="shared" si="584"/>
        <v>0</v>
      </c>
      <c r="J118" s="295">
        <f t="shared" si="584"/>
        <v>0</v>
      </c>
      <c r="K118" s="296">
        <f t="shared" si="584"/>
        <v>0</v>
      </c>
      <c r="L118" s="296">
        <f t="shared" si="584"/>
        <v>0</v>
      </c>
      <c r="M118" s="296">
        <f t="shared" si="584"/>
        <v>0</v>
      </c>
      <c r="N118" s="295">
        <f t="shared" si="584"/>
        <v>0</v>
      </c>
      <c r="O118" s="295">
        <f t="shared" si="584"/>
        <v>0</v>
      </c>
      <c r="P118" s="295">
        <f t="shared" si="584"/>
        <v>0</v>
      </c>
      <c r="Q118" s="296">
        <f t="shared" si="584"/>
        <v>0</v>
      </c>
      <c r="R118" s="296">
        <f t="shared" si="584"/>
        <v>0</v>
      </c>
      <c r="S118" s="296">
        <f t="shared" si="584"/>
        <v>0</v>
      </c>
      <c r="T118" s="295">
        <f t="shared" si="584"/>
        <v>0</v>
      </c>
      <c r="U118" s="295">
        <f t="shared" si="584"/>
        <v>0</v>
      </c>
      <c r="V118" s="295">
        <f t="shared" si="584"/>
        <v>0</v>
      </c>
      <c r="W118" s="296">
        <f t="shared" si="584"/>
        <v>0</v>
      </c>
      <c r="X118" s="296">
        <f t="shared" si="584"/>
        <v>0</v>
      </c>
      <c r="Y118" s="296">
        <f t="shared" si="584"/>
        <v>0</v>
      </c>
      <c r="Z118" s="295">
        <f t="shared" si="584"/>
        <v>0</v>
      </c>
      <c r="AA118" s="295">
        <f t="shared" si="584"/>
        <v>0</v>
      </c>
      <c r="AB118" s="295">
        <f t="shared" si="584"/>
        <v>0</v>
      </c>
      <c r="AC118" s="295">
        <f t="shared" si="584"/>
        <v>0</v>
      </c>
      <c r="AD118" s="295">
        <f t="shared" si="584"/>
        <v>0</v>
      </c>
      <c r="AE118" s="296">
        <f t="shared" si="584"/>
        <v>0</v>
      </c>
      <c r="AF118" s="296">
        <f t="shared" si="584"/>
        <v>0</v>
      </c>
      <c r="AG118" s="296">
        <f t="shared" si="584"/>
        <v>0</v>
      </c>
      <c r="AH118" s="296">
        <f t="shared" si="584"/>
        <v>0</v>
      </c>
      <c r="AI118" s="296">
        <f t="shared" si="584"/>
        <v>0</v>
      </c>
      <c r="AJ118" s="295">
        <f t="shared" si="584"/>
        <v>0</v>
      </c>
      <c r="AK118" s="295">
        <f t="shared" si="584"/>
        <v>0</v>
      </c>
      <c r="AL118" s="295">
        <f t="shared" si="584"/>
        <v>0</v>
      </c>
      <c r="AM118" s="295">
        <f t="shared" si="584"/>
        <v>0</v>
      </c>
      <c r="AN118" s="295">
        <f t="shared" si="584"/>
        <v>0</v>
      </c>
      <c r="AO118" s="296">
        <f>AO119+AO120</f>
        <v>0</v>
      </c>
      <c r="AP118" s="296"/>
      <c r="AQ118" s="296"/>
      <c r="AR118" s="296">
        <f t="shared" ref="AR118:BA118" si="585">AR119+AR120</f>
        <v>0</v>
      </c>
      <c r="AS118" s="296">
        <f t="shared" si="585"/>
        <v>0</v>
      </c>
      <c r="AT118" s="295">
        <f t="shared" si="585"/>
        <v>0</v>
      </c>
      <c r="AU118" s="295">
        <f t="shared" si="585"/>
        <v>0</v>
      </c>
      <c r="AV118" s="295">
        <f t="shared" si="585"/>
        <v>0</v>
      </c>
      <c r="AW118" s="295">
        <f t="shared" si="585"/>
        <v>0</v>
      </c>
      <c r="AX118" s="295">
        <f t="shared" si="585"/>
        <v>0</v>
      </c>
      <c r="AY118" s="296">
        <f t="shared" si="585"/>
        <v>0</v>
      </c>
      <c r="AZ118" s="296">
        <f t="shared" si="585"/>
        <v>0</v>
      </c>
      <c r="BA118" s="296">
        <f t="shared" si="585"/>
        <v>0</v>
      </c>
      <c r="BB118" s="516"/>
      <c r="BC118" s="356"/>
    </row>
    <row r="119" spans="1:55" ht="38.700000000000003" hidden="1" customHeight="1" x14ac:dyDescent="0.3">
      <c r="A119" s="526"/>
      <c r="B119" s="510"/>
      <c r="C119" s="510"/>
      <c r="D119" s="268" t="s">
        <v>2</v>
      </c>
      <c r="E119" s="306">
        <f t="shared" si="581"/>
        <v>0</v>
      </c>
      <c r="F119" s="306">
        <f t="shared" si="582"/>
        <v>0</v>
      </c>
      <c r="G119" s="183">
        <f t="shared" si="583"/>
        <v>0</v>
      </c>
      <c r="H119" s="295"/>
      <c r="I119" s="295"/>
      <c r="J119" s="295"/>
      <c r="K119" s="296"/>
      <c r="L119" s="296"/>
      <c r="M119" s="296"/>
      <c r="N119" s="295"/>
      <c r="O119" s="295"/>
      <c r="P119" s="295"/>
      <c r="Q119" s="296"/>
      <c r="R119" s="296"/>
      <c r="S119" s="296"/>
      <c r="T119" s="295"/>
      <c r="U119" s="295"/>
      <c r="V119" s="295"/>
      <c r="W119" s="296"/>
      <c r="X119" s="296"/>
      <c r="Y119" s="296"/>
      <c r="Z119" s="295"/>
      <c r="AA119" s="295"/>
      <c r="AB119" s="295"/>
      <c r="AC119" s="295"/>
      <c r="AD119" s="295"/>
      <c r="AE119" s="296"/>
      <c r="AF119" s="296"/>
      <c r="AG119" s="296"/>
      <c r="AH119" s="296"/>
      <c r="AI119" s="296"/>
      <c r="AJ119" s="295"/>
      <c r="AK119" s="295"/>
      <c r="AL119" s="295"/>
      <c r="AM119" s="295"/>
      <c r="AN119" s="295"/>
      <c r="AO119" s="296"/>
      <c r="AP119" s="296"/>
      <c r="AQ119" s="296"/>
      <c r="AR119" s="296"/>
      <c r="AS119" s="296"/>
      <c r="AT119" s="295"/>
      <c r="AU119" s="295"/>
      <c r="AV119" s="295"/>
      <c r="AW119" s="295"/>
      <c r="AX119" s="295"/>
      <c r="AY119" s="296"/>
      <c r="AZ119" s="296"/>
      <c r="BA119" s="296"/>
      <c r="BB119" s="517"/>
      <c r="BC119" s="356"/>
    </row>
    <row r="120" spans="1:55" ht="33" hidden="1" customHeight="1" x14ac:dyDescent="0.3">
      <c r="A120" s="526"/>
      <c r="B120" s="510"/>
      <c r="C120" s="510"/>
      <c r="D120" s="269" t="s">
        <v>43</v>
      </c>
      <c r="E120" s="306">
        <f t="shared" si="581"/>
        <v>0</v>
      </c>
      <c r="F120" s="306">
        <f t="shared" si="582"/>
        <v>0</v>
      </c>
      <c r="G120" s="183">
        <f t="shared" si="583"/>
        <v>0</v>
      </c>
      <c r="H120" s="295"/>
      <c r="I120" s="295"/>
      <c r="J120" s="295"/>
      <c r="K120" s="296"/>
      <c r="L120" s="296"/>
      <c r="M120" s="296"/>
      <c r="N120" s="295"/>
      <c r="O120" s="295"/>
      <c r="P120" s="295"/>
      <c r="Q120" s="296"/>
      <c r="R120" s="296"/>
      <c r="S120" s="296"/>
      <c r="T120" s="295"/>
      <c r="U120" s="295"/>
      <c r="V120" s="295"/>
      <c r="W120" s="296"/>
      <c r="X120" s="296"/>
      <c r="Y120" s="296"/>
      <c r="Z120" s="295"/>
      <c r="AA120" s="295"/>
      <c r="AB120" s="295"/>
      <c r="AC120" s="295"/>
      <c r="AD120" s="295"/>
      <c r="AE120" s="296"/>
      <c r="AF120" s="296"/>
      <c r="AG120" s="296"/>
      <c r="AH120" s="296"/>
      <c r="AI120" s="296"/>
      <c r="AJ120" s="295"/>
      <c r="AK120" s="295"/>
      <c r="AL120" s="295"/>
      <c r="AM120" s="295"/>
      <c r="AN120" s="295"/>
      <c r="AO120" s="296"/>
      <c r="AP120" s="296"/>
      <c r="AQ120" s="296"/>
      <c r="AR120" s="296"/>
      <c r="AS120" s="296"/>
      <c r="AT120" s="295"/>
      <c r="AU120" s="295"/>
      <c r="AV120" s="295"/>
      <c r="AW120" s="295"/>
      <c r="AX120" s="295"/>
      <c r="AY120" s="296"/>
      <c r="AZ120" s="296"/>
      <c r="BA120" s="296"/>
      <c r="BB120" s="517"/>
      <c r="BC120" s="356"/>
    </row>
    <row r="121" spans="1:55" ht="20.25" customHeight="1" x14ac:dyDescent="0.3">
      <c r="A121" s="525" t="s">
        <v>319</v>
      </c>
      <c r="B121" s="509" t="s">
        <v>320</v>
      </c>
      <c r="C121" s="509"/>
      <c r="D121" s="139" t="s">
        <v>41</v>
      </c>
      <c r="E121" s="306">
        <f t="shared" ref="E121:E123" si="586">H121+K121+N121+Q121+T121+W121+Z121+AE121+AJ121+AO121+AT121+AY121</f>
        <v>1010</v>
      </c>
      <c r="F121" s="306">
        <f t="shared" ref="F121:F123" si="587">I121+L121+O121+R121+U121+X121+AC121+AH121+AM121+AR121+AW121+AZ121</f>
        <v>910.48199999999997</v>
      </c>
      <c r="G121" s="183">
        <f t="shared" ref="G121:G122" si="588">J121+M121+P121+S121+V121+Y121+AD121+AI121+AN121+AS121+AX121+BA121</f>
        <v>0</v>
      </c>
      <c r="H121" s="295">
        <f t="shared" ref="H121:AN121" si="589">H122+H123</f>
        <v>0</v>
      </c>
      <c r="I121" s="295">
        <f t="shared" si="589"/>
        <v>0</v>
      </c>
      <c r="J121" s="295">
        <f t="shared" si="589"/>
        <v>0</v>
      </c>
      <c r="K121" s="296">
        <f t="shared" si="589"/>
        <v>200</v>
      </c>
      <c r="L121" s="296">
        <f t="shared" si="589"/>
        <v>200</v>
      </c>
      <c r="M121" s="296">
        <f t="shared" si="589"/>
        <v>0</v>
      </c>
      <c r="N121" s="295">
        <f t="shared" si="589"/>
        <v>0</v>
      </c>
      <c r="O121" s="295">
        <f t="shared" si="589"/>
        <v>0</v>
      </c>
      <c r="P121" s="295">
        <f t="shared" si="589"/>
        <v>0</v>
      </c>
      <c r="Q121" s="296">
        <f t="shared" si="589"/>
        <v>0</v>
      </c>
      <c r="R121" s="296">
        <f t="shared" si="589"/>
        <v>0</v>
      </c>
      <c r="S121" s="296">
        <f t="shared" si="589"/>
        <v>0</v>
      </c>
      <c r="T121" s="295">
        <f t="shared" si="589"/>
        <v>300</v>
      </c>
      <c r="U121" s="295">
        <f t="shared" si="589"/>
        <v>450</v>
      </c>
      <c r="V121" s="295">
        <f t="shared" si="589"/>
        <v>0</v>
      </c>
      <c r="W121" s="296">
        <f t="shared" si="589"/>
        <v>0</v>
      </c>
      <c r="X121" s="296">
        <f t="shared" si="589"/>
        <v>0</v>
      </c>
      <c r="Y121" s="296">
        <f t="shared" si="589"/>
        <v>0</v>
      </c>
      <c r="Z121" s="295">
        <f t="shared" si="589"/>
        <v>300</v>
      </c>
      <c r="AA121" s="295">
        <f t="shared" si="589"/>
        <v>0</v>
      </c>
      <c r="AB121" s="295">
        <f t="shared" si="589"/>
        <v>0</v>
      </c>
      <c r="AC121" s="295">
        <f t="shared" si="589"/>
        <v>0</v>
      </c>
      <c r="AD121" s="295">
        <f t="shared" si="589"/>
        <v>0</v>
      </c>
      <c r="AE121" s="296">
        <f t="shared" si="589"/>
        <v>0</v>
      </c>
      <c r="AF121" s="296">
        <f t="shared" si="589"/>
        <v>0</v>
      </c>
      <c r="AG121" s="296">
        <f t="shared" si="589"/>
        <v>0</v>
      </c>
      <c r="AH121" s="296">
        <f t="shared" si="589"/>
        <v>0</v>
      </c>
      <c r="AI121" s="296">
        <f t="shared" si="589"/>
        <v>0</v>
      </c>
      <c r="AJ121" s="295">
        <f t="shared" si="589"/>
        <v>210</v>
      </c>
      <c r="AK121" s="295">
        <f t="shared" si="589"/>
        <v>0</v>
      </c>
      <c r="AL121" s="295">
        <f t="shared" si="589"/>
        <v>0</v>
      </c>
      <c r="AM121" s="295">
        <f t="shared" si="589"/>
        <v>260.48200000000003</v>
      </c>
      <c r="AN121" s="295">
        <f t="shared" si="589"/>
        <v>0</v>
      </c>
      <c r="AO121" s="296">
        <f>AO122+AO123</f>
        <v>0</v>
      </c>
      <c r="AP121" s="296"/>
      <c r="AQ121" s="296"/>
      <c r="AR121" s="296">
        <f t="shared" ref="AR121:BA121" si="590">AR122+AR123</f>
        <v>0</v>
      </c>
      <c r="AS121" s="296">
        <f t="shared" si="590"/>
        <v>0</v>
      </c>
      <c r="AT121" s="295">
        <f t="shared" si="590"/>
        <v>0</v>
      </c>
      <c r="AU121" s="295">
        <f t="shared" si="590"/>
        <v>0</v>
      </c>
      <c r="AV121" s="295">
        <f t="shared" si="590"/>
        <v>0</v>
      </c>
      <c r="AW121" s="295">
        <f t="shared" si="590"/>
        <v>0</v>
      </c>
      <c r="AX121" s="295">
        <f t="shared" si="590"/>
        <v>0</v>
      </c>
      <c r="AY121" s="296">
        <f t="shared" si="590"/>
        <v>0</v>
      </c>
      <c r="AZ121" s="296">
        <f t="shared" si="590"/>
        <v>0</v>
      </c>
      <c r="BA121" s="296">
        <f t="shared" si="590"/>
        <v>0</v>
      </c>
      <c r="BB121" s="516"/>
      <c r="BC121" s="356"/>
    </row>
    <row r="122" spans="1:55" ht="38.700000000000003" hidden="1" customHeight="1" x14ac:dyDescent="0.3">
      <c r="A122" s="526"/>
      <c r="B122" s="510"/>
      <c r="C122" s="510"/>
      <c r="D122" s="268" t="s">
        <v>2</v>
      </c>
      <c r="E122" s="306">
        <f t="shared" si="586"/>
        <v>0</v>
      </c>
      <c r="F122" s="306">
        <f t="shared" si="587"/>
        <v>0</v>
      </c>
      <c r="G122" s="183">
        <f t="shared" si="588"/>
        <v>0</v>
      </c>
      <c r="H122" s="295"/>
      <c r="I122" s="295"/>
      <c r="J122" s="295"/>
      <c r="K122" s="296"/>
      <c r="L122" s="296"/>
      <c r="M122" s="296"/>
      <c r="N122" s="295"/>
      <c r="O122" s="295"/>
      <c r="P122" s="295"/>
      <c r="Q122" s="296"/>
      <c r="R122" s="296"/>
      <c r="S122" s="296"/>
      <c r="T122" s="295"/>
      <c r="U122" s="295"/>
      <c r="V122" s="295"/>
      <c r="W122" s="296"/>
      <c r="X122" s="296"/>
      <c r="Y122" s="296"/>
      <c r="Z122" s="295"/>
      <c r="AA122" s="295"/>
      <c r="AB122" s="295"/>
      <c r="AC122" s="295"/>
      <c r="AD122" s="295"/>
      <c r="AE122" s="296"/>
      <c r="AF122" s="296"/>
      <c r="AG122" s="296"/>
      <c r="AH122" s="296"/>
      <c r="AI122" s="296"/>
      <c r="AJ122" s="295"/>
      <c r="AK122" s="295"/>
      <c r="AL122" s="295"/>
      <c r="AM122" s="295"/>
      <c r="AN122" s="295"/>
      <c r="AO122" s="296"/>
      <c r="AP122" s="296"/>
      <c r="AQ122" s="296"/>
      <c r="AR122" s="296"/>
      <c r="AS122" s="296"/>
      <c r="AT122" s="295"/>
      <c r="AU122" s="295"/>
      <c r="AV122" s="295"/>
      <c r="AW122" s="295"/>
      <c r="AX122" s="295"/>
      <c r="AY122" s="296"/>
      <c r="AZ122" s="296"/>
      <c r="BA122" s="296"/>
      <c r="BB122" s="517"/>
      <c r="BC122" s="356"/>
    </row>
    <row r="123" spans="1:55" ht="31.5" customHeight="1" x14ac:dyDescent="0.3">
      <c r="A123" s="526"/>
      <c r="B123" s="510"/>
      <c r="C123" s="510"/>
      <c r="D123" s="269" t="s">
        <v>43</v>
      </c>
      <c r="E123" s="306">
        <f t="shared" si="586"/>
        <v>1010</v>
      </c>
      <c r="F123" s="306">
        <f t="shared" si="587"/>
        <v>910.48199999999997</v>
      </c>
      <c r="G123" s="183">
        <f>F123/E123*100</f>
        <v>90.146732673267323</v>
      </c>
      <c r="H123" s="295"/>
      <c r="I123" s="295"/>
      <c r="J123" s="295"/>
      <c r="K123" s="296">
        <v>200</v>
      </c>
      <c r="L123" s="296">
        <v>200</v>
      </c>
      <c r="M123" s="296"/>
      <c r="N123" s="295"/>
      <c r="O123" s="295"/>
      <c r="P123" s="295"/>
      <c r="Q123" s="296"/>
      <c r="R123" s="296"/>
      <c r="S123" s="296"/>
      <c r="T123" s="295">
        <v>300</v>
      </c>
      <c r="U123" s="295">
        <v>450</v>
      </c>
      <c r="V123" s="295"/>
      <c r="W123" s="296"/>
      <c r="X123" s="296"/>
      <c r="Y123" s="296"/>
      <c r="Z123" s="295">
        <v>300</v>
      </c>
      <c r="AA123" s="295"/>
      <c r="AB123" s="295"/>
      <c r="AC123" s="295"/>
      <c r="AD123" s="295"/>
      <c r="AE123" s="296"/>
      <c r="AF123" s="296"/>
      <c r="AG123" s="296"/>
      <c r="AH123" s="296"/>
      <c r="AI123" s="296"/>
      <c r="AJ123" s="295">
        <v>210</v>
      </c>
      <c r="AK123" s="295"/>
      <c r="AL123" s="295"/>
      <c r="AM123" s="295">
        <v>260.48200000000003</v>
      </c>
      <c r="AN123" s="295"/>
      <c r="AO123" s="296"/>
      <c r="AP123" s="296"/>
      <c r="AQ123" s="296"/>
      <c r="AR123" s="296"/>
      <c r="AS123" s="296"/>
      <c r="AT123" s="295"/>
      <c r="AU123" s="295"/>
      <c r="AV123" s="295"/>
      <c r="AW123" s="295"/>
      <c r="AX123" s="295"/>
      <c r="AY123" s="296"/>
      <c r="AZ123" s="296"/>
      <c r="BA123" s="296"/>
      <c r="BB123" s="517"/>
      <c r="BC123" s="356"/>
    </row>
    <row r="124" spans="1:55" ht="52.5" customHeight="1" x14ac:dyDescent="0.3">
      <c r="A124" s="525" t="s">
        <v>321</v>
      </c>
      <c r="B124" s="509" t="s">
        <v>322</v>
      </c>
      <c r="C124" s="509"/>
      <c r="D124" s="139" t="s">
        <v>41</v>
      </c>
      <c r="E124" s="306">
        <f t="shared" ref="E124:E126" si="591">H124+K124+N124+Q124+T124+W124+Z124+AE124+AJ124+AO124+AT124+AY124</f>
        <v>4500</v>
      </c>
      <c r="F124" s="306">
        <f t="shared" ref="F124:F126" si="592">I124+L124+O124+R124+U124+X124+AC124+AH124+AM124+AR124+AW124+AZ124</f>
        <v>2000</v>
      </c>
      <c r="G124" s="183">
        <f>F124/E124*100</f>
        <v>44.444444444444443</v>
      </c>
      <c r="H124" s="295">
        <f t="shared" ref="H124:AN124" si="593">H125+H126</f>
        <v>0</v>
      </c>
      <c r="I124" s="295">
        <f t="shared" si="593"/>
        <v>0</v>
      </c>
      <c r="J124" s="295">
        <f t="shared" si="593"/>
        <v>0</v>
      </c>
      <c r="K124" s="296">
        <f t="shared" si="593"/>
        <v>0</v>
      </c>
      <c r="L124" s="296">
        <f t="shared" si="593"/>
        <v>0</v>
      </c>
      <c r="M124" s="296">
        <f t="shared" si="593"/>
        <v>0</v>
      </c>
      <c r="N124" s="295">
        <f t="shared" si="593"/>
        <v>500</v>
      </c>
      <c r="O124" s="295">
        <f t="shared" si="593"/>
        <v>273.45</v>
      </c>
      <c r="P124" s="295">
        <f t="shared" si="593"/>
        <v>0</v>
      </c>
      <c r="Q124" s="296">
        <f t="shared" si="593"/>
        <v>0</v>
      </c>
      <c r="R124" s="296">
        <f t="shared" si="593"/>
        <v>0</v>
      </c>
      <c r="S124" s="296">
        <f t="shared" si="593"/>
        <v>0</v>
      </c>
      <c r="T124" s="295">
        <f t="shared" si="593"/>
        <v>0</v>
      </c>
      <c r="U124" s="295">
        <f>U125+U126</f>
        <v>0</v>
      </c>
      <c r="V124" s="295">
        <f t="shared" si="593"/>
        <v>0</v>
      </c>
      <c r="W124" s="296">
        <f t="shared" si="593"/>
        <v>1000</v>
      </c>
      <c r="X124" s="296">
        <f t="shared" si="593"/>
        <v>1021.65</v>
      </c>
      <c r="Y124" s="296">
        <f t="shared" si="593"/>
        <v>0</v>
      </c>
      <c r="Z124" s="295">
        <f t="shared" si="593"/>
        <v>0</v>
      </c>
      <c r="AA124" s="295">
        <f t="shared" si="593"/>
        <v>0</v>
      </c>
      <c r="AB124" s="295">
        <f t="shared" si="593"/>
        <v>0</v>
      </c>
      <c r="AC124" s="295">
        <f t="shared" si="593"/>
        <v>704.9</v>
      </c>
      <c r="AD124" s="295">
        <f t="shared" si="593"/>
        <v>0</v>
      </c>
      <c r="AE124" s="296">
        <f t="shared" si="593"/>
        <v>0</v>
      </c>
      <c r="AF124" s="296">
        <f t="shared" si="593"/>
        <v>0</v>
      </c>
      <c r="AG124" s="296">
        <f t="shared" si="593"/>
        <v>0</v>
      </c>
      <c r="AH124" s="296">
        <f t="shared" si="593"/>
        <v>0</v>
      </c>
      <c r="AI124" s="296">
        <f t="shared" si="593"/>
        <v>0</v>
      </c>
      <c r="AJ124" s="295">
        <f t="shared" si="593"/>
        <v>500</v>
      </c>
      <c r="AK124" s="295">
        <f t="shared" si="593"/>
        <v>0</v>
      </c>
      <c r="AL124" s="295">
        <f t="shared" si="593"/>
        <v>0</v>
      </c>
      <c r="AM124" s="295">
        <f t="shared" si="593"/>
        <v>0</v>
      </c>
      <c r="AN124" s="295">
        <f t="shared" si="593"/>
        <v>0</v>
      </c>
      <c r="AO124" s="296">
        <f>AO125+AO126</f>
        <v>0</v>
      </c>
      <c r="AP124" s="296"/>
      <c r="AQ124" s="296"/>
      <c r="AR124" s="296">
        <f t="shared" ref="AR124:BA124" si="594">AR125+AR126</f>
        <v>0</v>
      </c>
      <c r="AS124" s="296">
        <f t="shared" si="594"/>
        <v>0</v>
      </c>
      <c r="AT124" s="295">
        <f t="shared" si="594"/>
        <v>0</v>
      </c>
      <c r="AU124" s="295">
        <f t="shared" si="594"/>
        <v>0</v>
      </c>
      <c r="AV124" s="295">
        <f t="shared" si="594"/>
        <v>0</v>
      </c>
      <c r="AW124" s="295">
        <f t="shared" si="594"/>
        <v>0</v>
      </c>
      <c r="AX124" s="295">
        <f t="shared" si="594"/>
        <v>0</v>
      </c>
      <c r="AY124" s="296">
        <f t="shared" si="594"/>
        <v>2500</v>
      </c>
      <c r="AZ124" s="296">
        <f t="shared" si="594"/>
        <v>0</v>
      </c>
      <c r="BA124" s="296">
        <f t="shared" si="594"/>
        <v>0</v>
      </c>
      <c r="BB124" s="516"/>
      <c r="BC124" s="356"/>
    </row>
    <row r="125" spans="1:55" ht="54" customHeight="1" x14ac:dyDescent="0.3">
      <c r="A125" s="526"/>
      <c r="B125" s="510"/>
      <c r="C125" s="510"/>
      <c r="D125" s="268" t="s">
        <v>2</v>
      </c>
      <c r="E125" s="306">
        <f t="shared" si="591"/>
        <v>4500</v>
      </c>
      <c r="F125" s="306">
        <f t="shared" si="592"/>
        <v>2000</v>
      </c>
      <c r="G125" s="183">
        <f>F125/E125*100</f>
        <v>44.444444444444443</v>
      </c>
      <c r="H125" s="295"/>
      <c r="I125" s="295"/>
      <c r="J125" s="295"/>
      <c r="K125" s="296"/>
      <c r="L125" s="296"/>
      <c r="M125" s="296"/>
      <c r="N125" s="295">
        <v>500</v>
      </c>
      <c r="O125" s="295">
        <v>273.45</v>
      </c>
      <c r="P125" s="295"/>
      <c r="Q125" s="296"/>
      <c r="R125" s="296"/>
      <c r="S125" s="296"/>
      <c r="T125" s="295"/>
      <c r="U125" s="295"/>
      <c r="V125" s="295"/>
      <c r="W125" s="296">
        <v>1000</v>
      </c>
      <c r="X125" s="296">
        <v>1021.65</v>
      </c>
      <c r="Y125" s="296"/>
      <c r="Z125" s="295"/>
      <c r="AA125" s="295"/>
      <c r="AB125" s="295"/>
      <c r="AC125" s="295">
        <v>704.9</v>
      </c>
      <c r="AD125" s="295"/>
      <c r="AE125" s="296"/>
      <c r="AF125" s="296"/>
      <c r="AG125" s="296"/>
      <c r="AH125" s="296"/>
      <c r="AI125" s="296"/>
      <c r="AJ125" s="295">
        <v>500</v>
      </c>
      <c r="AK125" s="295"/>
      <c r="AL125" s="295"/>
      <c r="AM125" s="295"/>
      <c r="AN125" s="295"/>
      <c r="AO125" s="296"/>
      <c r="AP125" s="296"/>
      <c r="AQ125" s="296"/>
      <c r="AR125" s="296"/>
      <c r="AS125" s="296"/>
      <c r="AT125" s="295"/>
      <c r="AU125" s="295"/>
      <c r="AV125" s="295"/>
      <c r="AW125" s="295"/>
      <c r="AX125" s="295"/>
      <c r="AY125" s="296">
        <v>2500</v>
      </c>
      <c r="AZ125" s="296"/>
      <c r="BA125" s="296"/>
      <c r="BB125" s="517"/>
      <c r="BC125" s="356"/>
    </row>
    <row r="126" spans="1:55" ht="30.75" hidden="1" customHeight="1" x14ac:dyDescent="0.3">
      <c r="A126" s="526"/>
      <c r="B126" s="510"/>
      <c r="C126" s="510"/>
      <c r="D126" s="269" t="s">
        <v>43</v>
      </c>
      <c r="E126" s="306">
        <f t="shared" si="591"/>
        <v>0</v>
      </c>
      <c r="F126" s="306">
        <f t="shared" si="592"/>
        <v>0</v>
      </c>
      <c r="G126" s="183">
        <f t="shared" ref="G126" si="595">J126+M126+P126+S126+V126+Y126+AD126+AI126+AN126+AS126+AX126+BA126</f>
        <v>0</v>
      </c>
      <c r="H126" s="295"/>
      <c r="I126" s="295"/>
      <c r="J126" s="295"/>
      <c r="K126" s="296"/>
      <c r="L126" s="296"/>
      <c r="M126" s="296"/>
      <c r="N126" s="295"/>
      <c r="O126" s="295"/>
      <c r="P126" s="295"/>
      <c r="Q126" s="296"/>
      <c r="R126" s="296"/>
      <c r="S126" s="296"/>
      <c r="T126" s="295"/>
      <c r="U126" s="295"/>
      <c r="V126" s="295"/>
      <c r="W126" s="296"/>
      <c r="X126" s="296"/>
      <c r="Y126" s="296"/>
      <c r="Z126" s="295"/>
      <c r="AA126" s="295"/>
      <c r="AB126" s="295"/>
      <c r="AC126" s="295"/>
      <c r="AD126" s="295"/>
      <c r="AE126" s="296"/>
      <c r="AF126" s="296"/>
      <c r="AG126" s="296"/>
      <c r="AH126" s="296"/>
      <c r="AI126" s="296"/>
      <c r="AJ126" s="295"/>
      <c r="AK126" s="295"/>
      <c r="AL126" s="295"/>
      <c r="AM126" s="295"/>
      <c r="AN126" s="295"/>
      <c r="AO126" s="296"/>
      <c r="AP126" s="296"/>
      <c r="AQ126" s="296"/>
      <c r="AR126" s="296"/>
      <c r="AS126" s="296"/>
      <c r="AT126" s="295"/>
      <c r="AU126" s="295"/>
      <c r="AV126" s="295"/>
      <c r="AW126" s="295"/>
      <c r="AX126" s="295"/>
      <c r="AY126" s="296"/>
      <c r="AZ126" s="296"/>
      <c r="BA126" s="296"/>
      <c r="BB126" s="517"/>
      <c r="BC126" s="356"/>
    </row>
    <row r="127" spans="1:55" ht="23.7" customHeight="1" x14ac:dyDescent="0.3">
      <c r="A127" s="523" t="s">
        <v>8</v>
      </c>
      <c r="B127" s="518" t="s">
        <v>323</v>
      </c>
      <c r="C127" s="518" t="s">
        <v>284</v>
      </c>
      <c r="D127" s="138" t="s">
        <v>41</v>
      </c>
      <c r="E127" s="287">
        <f t="shared" ref="E127:F128" si="596">E129</f>
        <v>2780</v>
      </c>
      <c r="F127" s="287">
        <f t="shared" si="596"/>
        <v>1779.9999999999998</v>
      </c>
      <c r="G127" s="349">
        <f t="shared" ref="G127:G135" si="597">F127/E127*100</f>
        <v>64.028776978417255</v>
      </c>
      <c r="H127" s="287">
        <f t="shared" ref="H127:AN127" si="598">H129</f>
        <v>0</v>
      </c>
      <c r="I127" s="287">
        <f t="shared" si="598"/>
        <v>0</v>
      </c>
      <c r="J127" s="287">
        <f t="shared" si="598"/>
        <v>0</v>
      </c>
      <c r="K127" s="287">
        <f t="shared" si="598"/>
        <v>296.60000000000002</v>
      </c>
      <c r="L127" s="287">
        <f t="shared" si="598"/>
        <v>0</v>
      </c>
      <c r="M127" s="287">
        <f t="shared" si="598"/>
        <v>0</v>
      </c>
      <c r="N127" s="287">
        <f t="shared" si="598"/>
        <v>148.30000000000001</v>
      </c>
      <c r="O127" s="287">
        <f t="shared" si="598"/>
        <v>1273.5989999999999</v>
      </c>
      <c r="P127" s="287">
        <f t="shared" si="598"/>
        <v>0</v>
      </c>
      <c r="Q127" s="287">
        <f t="shared" si="598"/>
        <v>148.30000000000001</v>
      </c>
      <c r="R127" s="287">
        <f t="shared" si="598"/>
        <v>326.572</v>
      </c>
      <c r="S127" s="287">
        <f t="shared" si="598"/>
        <v>0</v>
      </c>
      <c r="T127" s="287">
        <f t="shared" si="598"/>
        <v>148.30000000000001</v>
      </c>
      <c r="U127" s="287">
        <f t="shared" si="598"/>
        <v>0</v>
      </c>
      <c r="V127" s="287">
        <f t="shared" si="598"/>
        <v>0</v>
      </c>
      <c r="W127" s="287">
        <f t="shared" si="598"/>
        <v>148.30000000000001</v>
      </c>
      <c r="X127" s="287">
        <f t="shared" si="598"/>
        <v>179.82900000000001</v>
      </c>
      <c r="Y127" s="287">
        <f t="shared" si="598"/>
        <v>0</v>
      </c>
      <c r="Z127" s="287">
        <f t="shared" si="598"/>
        <v>148.30000000000001</v>
      </c>
      <c r="AA127" s="287">
        <f t="shared" si="598"/>
        <v>0</v>
      </c>
      <c r="AB127" s="287">
        <f t="shared" si="598"/>
        <v>0</v>
      </c>
      <c r="AC127" s="287">
        <f t="shared" si="598"/>
        <v>0</v>
      </c>
      <c r="AD127" s="287">
        <f t="shared" si="598"/>
        <v>0</v>
      </c>
      <c r="AE127" s="287">
        <f t="shared" si="598"/>
        <v>148.30000000000001</v>
      </c>
      <c r="AF127" s="287">
        <f t="shared" si="598"/>
        <v>0</v>
      </c>
      <c r="AG127" s="287">
        <f t="shared" si="598"/>
        <v>0</v>
      </c>
      <c r="AH127" s="287">
        <f t="shared" si="598"/>
        <v>0</v>
      </c>
      <c r="AI127" s="287">
        <f t="shared" si="598"/>
        <v>0</v>
      </c>
      <c r="AJ127" s="287">
        <f t="shared" si="598"/>
        <v>148.30000000000001</v>
      </c>
      <c r="AK127" s="287">
        <f t="shared" si="598"/>
        <v>0</v>
      </c>
      <c r="AL127" s="287">
        <f t="shared" si="598"/>
        <v>0</v>
      </c>
      <c r="AM127" s="287">
        <f t="shared" si="598"/>
        <v>0</v>
      </c>
      <c r="AN127" s="287">
        <f t="shared" si="598"/>
        <v>0</v>
      </c>
      <c r="AO127" s="287">
        <f t="shared" ref="AO127:AQ128" si="599">AO129</f>
        <v>148.30000000000001</v>
      </c>
      <c r="AP127" s="287">
        <f t="shared" si="599"/>
        <v>0</v>
      </c>
      <c r="AQ127" s="287">
        <f t="shared" si="599"/>
        <v>0</v>
      </c>
      <c r="AR127" s="287">
        <f t="shared" ref="AR127:AT127" si="600">AR129</f>
        <v>0</v>
      </c>
      <c r="AS127" s="287">
        <f t="shared" si="600"/>
        <v>0</v>
      </c>
      <c r="AT127" s="287">
        <f t="shared" si="600"/>
        <v>148.30000000000001</v>
      </c>
      <c r="AU127" s="326"/>
      <c r="AV127" s="327"/>
      <c r="AW127" s="287">
        <f t="shared" ref="AW127:BA127" si="601">AW129</f>
        <v>0</v>
      </c>
      <c r="AX127" s="287">
        <f t="shared" si="601"/>
        <v>0</v>
      </c>
      <c r="AY127" s="287">
        <f t="shared" si="601"/>
        <v>1148.7</v>
      </c>
      <c r="AZ127" s="287">
        <f t="shared" si="601"/>
        <v>0</v>
      </c>
      <c r="BA127" s="287">
        <f t="shared" si="601"/>
        <v>0</v>
      </c>
      <c r="BB127" s="516"/>
      <c r="BC127" s="356"/>
    </row>
    <row r="128" spans="1:55" ht="38.700000000000003" customHeight="1" x14ac:dyDescent="0.3">
      <c r="A128" s="524"/>
      <c r="B128" s="519"/>
      <c r="C128" s="519"/>
      <c r="D128" s="267" t="s">
        <v>2</v>
      </c>
      <c r="E128" s="291">
        <f t="shared" si="596"/>
        <v>2780</v>
      </c>
      <c r="F128" s="291">
        <f t="shared" si="596"/>
        <v>1779.9999999999998</v>
      </c>
      <c r="G128" s="349">
        <f t="shared" si="597"/>
        <v>64.028776978417255</v>
      </c>
      <c r="H128" s="291">
        <f t="shared" ref="H128:AN128" si="602">H130</f>
        <v>0</v>
      </c>
      <c r="I128" s="291">
        <f t="shared" si="602"/>
        <v>0</v>
      </c>
      <c r="J128" s="291">
        <f t="shared" si="602"/>
        <v>0</v>
      </c>
      <c r="K128" s="291">
        <f t="shared" si="602"/>
        <v>296.60000000000002</v>
      </c>
      <c r="L128" s="291">
        <f t="shared" si="602"/>
        <v>0</v>
      </c>
      <c r="M128" s="291">
        <f t="shared" si="602"/>
        <v>0</v>
      </c>
      <c r="N128" s="291">
        <f t="shared" si="602"/>
        <v>148.30000000000001</v>
      </c>
      <c r="O128" s="291">
        <f t="shared" si="602"/>
        <v>1273.5989999999999</v>
      </c>
      <c r="P128" s="291">
        <f t="shared" si="602"/>
        <v>0</v>
      </c>
      <c r="Q128" s="291">
        <f t="shared" si="602"/>
        <v>148.30000000000001</v>
      </c>
      <c r="R128" s="291">
        <f t="shared" si="602"/>
        <v>326.572</v>
      </c>
      <c r="S128" s="291">
        <f t="shared" si="602"/>
        <v>0</v>
      </c>
      <c r="T128" s="291">
        <f t="shared" si="602"/>
        <v>148.30000000000001</v>
      </c>
      <c r="U128" s="291">
        <f t="shared" si="602"/>
        <v>0</v>
      </c>
      <c r="V128" s="291">
        <f t="shared" si="602"/>
        <v>0</v>
      </c>
      <c r="W128" s="291">
        <f t="shared" si="602"/>
        <v>148.30000000000001</v>
      </c>
      <c r="X128" s="291">
        <f t="shared" si="602"/>
        <v>179.82900000000001</v>
      </c>
      <c r="Y128" s="291">
        <f t="shared" si="602"/>
        <v>0</v>
      </c>
      <c r="Z128" s="291">
        <f t="shared" si="602"/>
        <v>148.30000000000001</v>
      </c>
      <c r="AA128" s="291">
        <f t="shared" si="602"/>
        <v>0</v>
      </c>
      <c r="AB128" s="291">
        <f t="shared" si="602"/>
        <v>0</v>
      </c>
      <c r="AC128" s="291">
        <f t="shared" si="602"/>
        <v>0</v>
      </c>
      <c r="AD128" s="291">
        <f t="shared" si="602"/>
        <v>0</v>
      </c>
      <c r="AE128" s="291">
        <f t="shared" si="602"/>
        <v>148.30000000000001</v>
      </c>
      <c r="AF128" s="291">
        <f t="shared" si="602"/>
        <v>0</v>
      </c>
      <c r="AG128" s="291">
        <f t="shared" si="602"/>
        <v>0</v>
      </c>
      <c r="AH128" s="291">
        <f t="shared" si="602"/>
        <v>0</v>
      </c>
      <c r="AI128" s="291">
        <f t="shared" si="602"/>
        <v>0</v>
      </c>
      <c r="AJ128" s="291">
        <f t="shared" si="602"/>
        <v>148.30000000000001</v>
      </c>
      <c r="AK128" s="291">
        <f t="shared" si="602"/>
        <v>0</v>
      </c>
      <c r="AL128" s="291">
        <f t="shared" si="602"/>
        <v>0</v>
      </c>
      <c r="AM128" s="291">
        <f t="shared" si="602"/>
        <v>0</v>
      </c>
      <c r="AN128" s="291">
        <f t="shared" si="602"/>
        <v>0</v>
      </c>
      <c r="AO128" s="291">
        <f t="shared" si="599"/>
        <v>148.30000000000001</v>
      </c>
      <c r="AP128" s="291">
        <f t="shared" si="599"/>
        <v>0</v>
      </c>
      <c r="AQ128" s="291">
        <f t="shared" si="599"/>
        <v>0</v>
      </c>
      <c r="AR128" s="291">
        <f t="shared" ref="AR128:AT128" si="603">AR130</f>
        <v>0</v>
      </c>
      <c r="AS128" s="291">
        <f t="shared" si="603"/>
        <v>0</v>
      </c>
      <c r="AT128" s="291">
        <f t="shared" si="603"/>
        <v>148.30000000000001</v>
      </c>
      <c r="AU128" s="292"/>
      <c r="AV128" s="293"/>
      <c r="AW128" s="291">
        <f t="shared" ref="AW128:BA128" si="604">AW130</f>
        <v>0</v>
      </c>
      <c r="AX128" s="291">
        <f t="shared" si="604"/>
        <v>0</v>
      </c>
      <c r="AY128" s="291">
        <f t="shared" si="604"/>
        <v>1148.7</v>
      </c>
      <c r="AZ128" s="291">
        <f t="shared" si="604"/>
        <v>0</v>
      </c>
      <c r="BA128" s="291">
        <f t="shared" si="604"/>
        <v>0</v>
      </c>
      <c r="BB128" s="517"/>
      <c r="BC128" s="356"/>
    </row>
    <row r="129" spans="1:55" ht="24.75" customHeight="1" x14ac:dyDescent="0.3">
      <c r="A129" s="525" t="s">
        <v>324</v>
      </c>
      <c r="B129" s="509" t="s">
        <v>326</v>
      </c>
      <c r="C129" s="509"/>
      <c r="D129" s="139" t="s">
        <v>41</v>
      </c>
      <c r="E129" s="306">
        <f t="shared" ref="E129" si="605">E130</f>
        <v>2780</v>
      </c>
      <c r="F129" s="306">
        <f t="shared" ref="F129" si="606">F130</f>
        <v>1779.9999999999998</v>
      </c>
      <c r="G129" s="183">
        <f t="shared" si="597"/>
        <v>64.028776978417255</v>
      </c>
      <c r="H129" s="295">
        <f t="shared" ref="H129" si="607">H130</f>
        <v>0</v>
      </c>
      <c r="I129" s="295">
        <f t="shared" ref="I129" si="608">I130</f>
        <v>0</v>
      </c>
      <c r="J129" s="295">
        <f t="shared" ref="J129" si="609">J130</f>
        <v>0</v>
      </c>
      <c r="K129" s="296">
        <f t="shared" ref="K129" si="610">K130</f>
        <v>296.60000000000002</v>
      </c>
      <c r="L129" s="296">
        <f t="shared" ref="L129" si="611">L130</f>
        <v>0</v>
      </c>
      <c r="M129" s="296">
        <f t="shared" ref="M129" si="612">M130</f>
        <v>0</v>
      </c>
      <c r="N129" s="295">
        <f t="shared" ref="N129" si="613">N130</f>
        <v>148.30000000000001</v>
      </c>
      <c r="O129" s="295">
        <f t="shared" ref="O129" si="614">O130</f>
        <v>1273.5989999999999</v>
      </c>
      <c r="P129" s="295">
        <f t="shared" ref="P129" si="615">P130</f>
        <v>0</v>
      </c>
      <c r="Q129" s="296">
        <f t="shared" ref="Q129" si="616">Q130</f>
        <v>148.30000000000001</v>
      </c>
      <c r="R129" s="296">
        <f t="shared" ref="R129" si="617">R130</f>
        <v>326.572</v>
      </c>
      <c r="S129" s="296">
        <f t="shared" ref="S129" si="618">S130</f>
        <v>0</v>
      </c>
      <c r="T129" s="295">
        <f t="shared" ref="T129" si="619">T130</f>
        <v>148.30000000000001</v>
      </c>
      <c r="U129" s="295">
        <f t="shared" ref="U129" si="620">U130</f>
        <v>0</v>
      </c>
      <c r="V129" s="295">
        <f t="shared" ref="V129" si="621">V130</f>
        <v>0</v>
      </c>
      <c r="W129" s="296">
        <f t="shared" ref="W129" si="622">W130</f>
        <v>148.30000000000001</v>
      </c>
      <c r="X129" s="296">
        <f t="shared" ref="X129" si="623">X130</f>
        <v>179.82900000000001</v>
      </c>
      <c r="Y129" s="296">
        <f t="shared" ref="Y129" si="624">Y130</f>
        <v>0</v>
      </c>
      <c r="Z129" s="295">
        <f>Z130</f>
        <v>148.30000000000001</v>
      </c>
      <c r="AA129" s="313"/>
      <c r="AB129" s="314"/>
      <c r="AC129" s="295">
        <f>AC130</f>
        <v>0</v>
      </c>
      <c r="AD129" s="295">
        <f>AD130</f>
        <v>0</v>
      </c>
      <c r="AE129" s="296">
        <f>AE130</f>
        <v>148.30000000000001</v>
      </c>
      <c r="AF129" s="315"/>
      <c r="AG129" s="316"/>
      <c r="AH129" s="296">
        <f>AH130</f>
        <v>0</v>
      </c>
      <c r="AI129" s="296">
        <f>AI130</f>
        <v>0</v>
      </c>
      <c r="AJ129" s="295">
        <f>AJ130</f>
        <v>148.30000000000001</v>
      </c>
      <c r="AK129" s="313"/>
      <c r="AL129" s="314"/>
      <c r="AM129" s="295">
        <f>AM130</f>
        <v>0</v>
      </c>
      <c r="AN129" s="295">
        <f>AN130</f>
        <v>0</v>
      </c>
      <c r="AO129" s="296">
        <f>AO130</f>
        <v>148.30000000000001</v>
      </c>
      <c r="AP129" s="315"/>
      <c r="AQ129" s="316"/>
      <c r="AR129" s="296">
        <f>AR130</f>
        <v>0</v>
      </c>
      <c r="AS129" s="296">
        <f>AS130</f>
        <v>0</v>
      </c>
      <c r="AT129" s="295">
        <f>AT130</f>
        <v>148.30000000000001</v>
      </c>
      <c r="AU129" s="317"/>
      <c r="AV129" s="318"/>
      <c r="AW129" s="295">
        <f>AW130</f>
        <v>0</v>
      </c>
      <c r="AX129" s="295">
        <f>AX130</f>
        <v>0</v>
      </c>
      <c r="AY129" s="296">
        <f>AY130</f>
        <v>1148.7</v>
      </c>
      <c r="AZ129" s="296">
        <f>AZ130</f>
        <v>0</v>
      </c>
      <c r="BA129" s="296">
        <f>BA130</f>
        <v>0</v>
      </c>
      <c r="BB129" s="516"/>
      <c r="BC129" s="356"/>
    </row>
    <row r="130" spans="1:55" ht="39.75" customHeight="1" x14ac:dyDescent="0.3">
      <c r="A130" s="526"/>
      <c r="B130" s="510"/>
      <c r="C130" s="510"/>
      <c r="D130" s="268" t="s">
        <v>2</v>
      </c>
      <c r="E130" s="307">
        <f>H130+K130+N130+Q130+T130+W130+Z130+AE130+AJ130+AO130+AT130+AY130</f>
        <v>2780</v>
      </c>
      <c r="F130" s="307">
        <f>I130+L130+O130+R130+U130+X130+AC130+AH130+AM130+AR130+AW130+AZ130</f>
        <v>1779.9999999999998</v>
      </c>
      <c r="G130" s="183">
        <f t="shared" si="597"/>
        <v>64.028776978417255</v>
      </c>
      <c r="H130" s="301"/>
      <c r="I130" s="301"/>
      <c r="J130" s="301"/>
      <c r="K130" s="300">
        <v>296.60000000000002</v>
      </c>
      <c r="L130" s="300"/>
      <c r="M130" s="300"/>
      <c r="N130" s="301">
        <v>148.30000000000001</v>
      </c>
      <c r="O130" s="301">
        <v>1273.5989999999999</v>
      </c>
      <c r="P130" s="301"/>
      <c r="Q130" s="300">
        <v>148.30000000000001</v>
      </c>
      <c r="R130" s="300">
        <v>326.572</v>
      </c>
      <c r="S130" s="300"/>
      <c r="T130" s="301">
        <v>148.30000000000001</v>
      </c>
      <c r="U130" s="301"/>
      <c r="V130" s="301"/>
      <c r="W130" s="300">
        <v>148.30000000000001</v>
      </c>
      <c r="X130" s="300">
        <v>179.82900000000001</v>
      </c>
      <c r="Y130" s="300"/>
      <c r="Z130" s="301">
        <v>148.30000000000001</v>
      </c>
      <c r="AA130" s="319"/>
      <c r="AB130" s="320"/>
      <c r="AC130" s="301"/>
      <c r="AD130" s="301"/>
      <c r="AE130" s="300">
        <v>148.30000000000001</v>
      </c>
      <c r="AF130" s="321"/>
      <c r="AG130" s="322"/>
      <c r="AH130" s="300"/>
      <c r="AI130" s="300"/>
      <c r="AJ130" s="301">
        <v>148.30000000000001</v>
      </c>
      <c r="AK130" s="319"/>
      <c r="AL130" s="320"/>
      <c r="AM130" s="301"/>
      <c r="AN130" s="301"/>
      <c r="AO130" s="300">
        <v>148.30000000000001</v>
      </c>
      <c r="AP130" s="321"/>
      <c r="AQ130" s="322"/>
      <c r="AR130" s="300"/>
      <c r="AS130" s="300"/>
      <c r="AT130" s="301">
        <v>148.30000000000001</v>
      </c>
      <c r="AU130" s="319"/>
      <c r="AV130" s="320"/>
      <c r="AW130" s="301"/>
      <c r="AX130" s="301"/>
      <c r="AY130" s="300">
        <v>1148.7</v>
      </c>
      <c r="AZ130" s="300"/>
      <c r="BA130" s="300"/>
      <c r="BB130" s="517"/>
      <c r="BC130" s="356"/>
    </row>
    <row r="131" spans="1:55" ht="21.75" customHeight="1" x14ac:dyDescent="0.3">
      <c r="A131" s="523" t="s">
        <v>14</v>
      </c>
      <c r="B131" s="518" t="s">
        <v>327</v>
      </c>
      <c r="C131" s="518" t="s">
        <v>284</v>
      </c>
      <c r="D131" s="138" t="s">
        <v>41</v>
      </c>
      <c r="E131" s="287">
        <f t="shared" ref="E131:AT131" si="625">E133</f>
        <v>402.4</v>
      </c>
      <c r="F131" s="287">
        <f t="shared" si="625"/>
        <v>277.39999999999998</v>
      </c>
      <c r="G131" s="349">
        <f t="shared" si="597"/>
        <v>68.936381709741539</v>
      </c>
      <c r="H131" s="287">
        <f t="shared" si="625"/>
        <v>0</v>
      </c>
      <c r="I131" s="287">
        <f t="shared" si="625"/>
        <v>0</v>
      </c>
      <c r="J131" s="287">
        <f t="shared" si="625"/>
        <v>0</v>
      </c>
      <c r="K131" s="287">
        <f t="shared" si="625"/>
        <v>46.2</v>
      </c>
      <c r="L131" s="287">
        <f t="shared" si="625"/>
        <v>89.094999999999999</v>
      </c>
      <c r="M131" s="287">
        <f t="shared" si="625"/>
        <v>0</v>
      </c>
      <c r="N131" s="287">
        <f t="shared" si="625"/>
        <v>23.1</v>
      </c>
      <c r="O131" s="287">
        <f t="shared" si="625"/>
        <v>44.298000000000002</v>
      </c>
      <c r="P131" s="287">
        <f t="shared" si="625"/>
        <v>0</v>
      </c>
      <c r="Q131" s="287">
        <f t="shared" si="625"/>
        <v>23.1</v>
      </c>
      <c r="R131" s="287">
        <f t="shared" si="625"/>
        <v>22.117000000000001</v>
      </c>
      <c r="S131" s="287">
        <f t="shared" si="625"/>
        <v>0</v>
      </c>
      <c r="T131" s="287">
        <f t="shared" si="625"/>
        <v>23.1</v>
      </c>
      <c r="U131" s="287">
        <f t="shared" si="625"/>
        <v>0</v>
      </c>
      <c r="V131" s="287">
        <f t="shared" si="625"/>
        <v>0</v>
      </c>
      <c r="W131" s="287">
        <f t="shared" si="625"/>
        <v>23.1</v>
      </c>
      <c r="X131" s="287">
        <f t="shared" si="625"/>
        <v>23.721</v>
      </c>
      <c r="Y131" s="287">
        <f t="shared" si="625"/>
        <v>0</v>
      </c>
      <c r="Z131" s="287">
        <f t="shared" si="625"/>
        <v>23.1</v>
      </c>
      <c r="AA131" s="287">
        <f t="shared" si="625"/>
        <v>0</v>
      </c>
      <c r="AB131" s="287">
        <f t="shared" si="625"/>
        <v>0</v>
      </c>
      <c r="AC131" s="287">
        <f t="shared" si="625"/>
        <v>97.986000000000004</v>
      </c>
      <c r="AD131" s="287">
        <f t="shared" si="625"/>
        <v>0</v>
      </c>
      <c r="AE131" s="287">
        <f t="shared" si="625"/>
        <v>23.1</v>
      </c>
      <c r="AF131" s="287">
        <f t="shared" si="625"/>
        <v>0</v>
      </c>
      <c r="AG131" s="287">
        <f t="shared" si="625"/>
        <v>0</v>
      </c>
      <c r="AH131" s="287">
        <f t="shared" si="625"/>
        <v>0</v>
      </c>
      <c r="AI131" s="287">
        <f t="shared" si="625"/>
        <v>0</v>
      </c>
      <c r="AJ131" s="287">
        <f t="shared" si="625"/>
        <v>23.1</v>
      </c>
      <c r="AK131" s="287">
        <f t="shared" si="625"/>
        <v>0</v>
      </c>
      <c r="AL131" s="287">
        <f t="shared" si="625"/>
        <v>0</v>
      </c>
      <c r="AM131" s="287">
        <f t="shared" si="625"/>
        <v>0</v>
      </c>
      <c r="AN131" s="287">
        <f t="shared" si="625"/>
        <v>0</v>
      </c>
      <c r="AO131" s="287">
        <f t="shared" si="625"/>
        <v>23.1</v>
      </c>
      <c r="AP131" s="287">
        <f t="shared" si="625"/>
        <v>0</v>
      </c>
      <c r="AQ131" s="287">
        <f t="shared" si="625"/>
        <v>0</v>
      </c>
      <c r="AR131" s="287">
        <f t="shared" si="625"/>
        <v>0.183</v>
      </c>
      <c r="AS131" s="287">
        <f t="shared" si="625"/>
        <v>0</v>
      </c>
      <c r="AT131" s="287">
        <f t="shared" si="625"/>
        <v>23.3</v>
      </c>
      <c r="AU131" s="326"/>
      <c r="AV131" s="327"/>
      <c r="AW131" s="287">
        <f t="shared" ref="AW131:BA131" si="626">AW133</f>
        <v>0</v>
      </c>
      <c r="AX131" s="287">
        <f t="shared" si="626"/>
        <v>0</v>
      </c>
      <c r="AY131" s="287">
        <f t="shared" si="626"/>
        <v>148.1</v>
      </c>
      <c r="AZ131" s="287">
        <f t="shared" si="626"/>
        <v>0</v>
      </c>
      <c r="BA131" s="287">
        <f t="shared" si="626"/>
        <v>0</v>
      </c>
      <c r="BB131" s="516"/>
      <c r="BC131" s="356"/>
    </row>
    <row r="132" spans="1:55" ht="39.75" customHeight="1" x14ac:dyDescent="0.3">
      <c r="A132" s="524"/>
      <c r="B132" s="519"/>
      <c r="C132" s="519"/>
      <c r="D132" s="267" t="s">
        <v>2</v>
      </c>
      <c r="E132" s="291">
        <f t="shared" ref="E132:AT132" si="627">E134</f>
        <v>402.4</v>
      </c>
      <c r="F132" s="291">
        <f t="shared" si="627"/>
        <v>277.39999999999998</v>
      </c>
      <c r="G132" s="349">
        <f t="shared" si="597"/>
        <v>68.936381709741539</v>
      </c>
      <c r="H132" s="291">
        <f t="shared" si="627"/>
        <v>0</v>
      </c>
      <c r="I132" s="291">
        <f t="shared" si="627"/>
        <v>0</v>
      </c>
      <c r="J132" s="291">
        <f t="shared" si="627"/>
        <v>0</v>
      </c>
      <c r="K132" s="291">
        <f t="shared" si="627"/>
        <v>46.2</v>
      </c>
      <c r="L132" s="291">
        <f t="shared" si="627"/>
        <v>89.094999999999999</v>
      </c>
      <c r="M132" s="291">
        <f t="shared" si="627"/>
        <v>0</v>
      </c>
      <c r="N132" s="291">
        <f t="shared" si="627"/>
        <v>23.1</v>
      </c>
      <c r="O132" s="291">
        <f t="shared" si="627"/>
        <v>44.298000000000002</v>
      </c>
      <c r="P132" s="291">
        <f t="shared" si="627"/>
        <v>0</v>
      </c>
      <c r="Q132" s="291">
        <f t="shared" si="627"/>
        <v>23.1</v>
      </c>
      <c r="R132" s="291">
        <f t="shared" si="627"/>
        <v>22.117000000000001</v>
      </c>
      <c r="S132" s="291">
        <f t="shared" si="627"/>
        <v>0</v>
      </c>
      <c r="T132" s="291">
        <f t="shared" si="627"/>
        <v>23.1</v>
      </c>
      <c r="U132" s="291">
        <f t="shared" si="627"/>
        <v>0</v>
      </c>
      <c r="V132" s="291">
        <f t="shared" si="627"/>
        <v>0</v>
      </c>
      <c r="W132" s="291">
        <f t="shared" si="627"/>
        <v>23.1</v>
      </c>
      <c r="X132" s="291">
        <f t="shared" si="627"/>
        <v>23.721</v>
      </c>
      <c r="Y132" s="291">
        <f t="shared" si="627"/>
        <v>0</v>
      </c>
      <c r="Z132" s="291">
        <f t="shared" si="627"/>
        <v>23.1</v>
      </c>
      <c r="AA132" s="291">
        <f t="shared" si="627"/>
        <v>0</v>
      </c>
      <c r="AB132" s="291">
        <f t="shared" si="627"/>
        <v>0</v>
      </c>
      <c r="AC132" s="291">
        <f t="shared" si="627"/>
        <v>97.986000000000004</v>
      </c>
      <c r="AD132" s="291">
        <f t="shared" si="627"/>
        <v>0</v>
      </c>
      <c r="AE132" s="291">
        <f t="shared" si="627"/>
        <v>23.1</v>
      </c>
      <c r="AF132" s="291">
        <f t="shared" si="627"/>
        <v>0</v>
      </c>
      <c r="AG132" s="291">
        <f t="shared" si="627"/>
        <v>0</v>
      </c>
      <c r="AH132" s="291">
        <f t="shared" si="627"/>
        <v>0</v>
      </c>
      <c r="AI132" s="291">
        <f t="shared" si="627"/>
        <v>0</v>
      </c>
      <c r="AJ132" s="291">
        <f t="shared" si="627"/>
        <v>23.1</v>
      </c>
      <c r="AK132" s="291">
        <f t="shared" si="627"/>
        <v>0</v>
      </c>
      <c r="AL132" s="291">
        <f t="shared" si="627"/>
        <v>0</v>
      </c>
      <c r="AM132" s="291">
        <f t="shared" si="627"/>
        <v>0</v>
      </c>
      <c r="AN132" s="291">
        <f t="shared" si="627"/>
        <v>0</v>
      </c>
      <c r="AO132" s="291">
        <f t="shared" si="627"/>
        <v>23.1</v>
      </c>
      <c r="AP132" s="291">
        <f t="shared" si="627"/>
        <v>0</v>
      </c>
      <c r="AQ132" s="291">
        <f t="shared" si="627"/>
        <v>0</v>
      </c>
      <c r="AR132" s="291">
        <f t="shared" si="627"/>
        <v>0.183</v>
      </c>
      <c r="AS132" s="291">
        <f t="shared" si="627"/>
        <v>0</v>
      </c>
      <c r="AT132" s="291">
        <f t="shared" si="627"/>
        <v>23.3</v>
      </c>
      <c r="AU132" s="292"/>
      <c r="AV132" s="293"/>
      <c r="AW132" s="291">
        <f t="shared" ref="AW132:BA132" si="628">AW134</f>
        <v>0</v>
      </c>
      <c r="AX132" s="291">
        <f t="shared" si="628"/>
        <v>0</v>
      </c>
      <c r="AY132" s="291">
        <f t="shared" si="628"/>
        <v>148.1</v>
      </c>
      <c r="AZ132" s="291">
        <f t="shared" si="628"/>
        <v>0</v>
      </c>
      <c r="BA132" s="291">
        <f t="shared" si="628"/>
        <v>0</v>
      </c>
      <c r="BB132" s="517"/>
      <c r="BC132" s="356"/>
    </row>
    <row r="133" spans="1:55" ht="21.75" customHeight="1" x14ac:dyDescent="0.3">
      <c r="A133" s="525" t="s">
        <v>325</v>
      </c>
      <c r="B133" s="509" t="s">
        <v>328</v>
      </c>
      <c r="C133" s="509"/>
      <c r="D133" s="139" t="s">
        <v>41</v>
      </c>
      <c r="E133" s="306">
        <f t="shared" ref="E133:Y133" si="629">E134</f>
        <v>402.4</v>
      </c>
      <c r="F133" s="306">
        <f t="shared" si="629"/>
        <v>277.39999999999998</v>
      </c>
      <c r="G133" s="183">
        <f t="shared" si="597"/>
        <v>68.936381709741539</v>
      </c>
      <c r="H133" s="295">
        <f t="shared" si="629"/>
        <v>0</v>
      </c>
      <c r="I133" s="295">
        <f t="shared" si="629"/>
        <v>0</v>
      </c>
      <c r="J133" s="295">
        <f t="shared" si="629"/>
        <v>0</v>
      </c>
      <c r="K133" s="296">
        <f t="shared" si="629"/>
        <v>46.2</v>
      </c>
      <c r="L133" s="296">
        <f t="shared" si="629"/>
        <v>89.094999999999999</v>
      </c>
      <c r="M133" s="296">
        <f t="shared" si="629"/>
        <v>0</v>
      </c>
      <c r="N133" s="295">
        <f t="shared" si="629"/>
        <v>23.1</v>
      </c>
      <c r="O133" s="295">
        <f t="shared" si="629"/>
        <v>44.298000000000002</v>
      </c>
      <c r="P133" s="295">
        <f t="shared" si="629"/>
        <v>0</v>
      </c>
      <c r="Q133" s="296">
        <f t="shared" si="629"/>
        <v>23.1</v>
      </c>
      <c r="R133" s="296">
        <f t="shared" si="629"/>
        <v>22.117000000000001</v>
      </c>
      <c r="S133" s="296">
        <f t="shared" si="629"/>
        <v>0</v>
      </c>
      <c r="T133" s="295">
        <f t="shared" si="629"/>
        <v>23.1</v>
      </c>
      <c r="U133" s="295">
        <f t="shared" si="629"/>
        <v>0</v>
      </c>
      <c r="V133" s="295">
        <f t="shared" si="629"/>
        <v>0</v>
      </c>
      <c r="W133" s="296">
        <f t="shared" si="629"/>
        <v>23.1</v>
      </c>
      <c r="X133" s="296">
        <f t="shared" si="629"/>
        <v>23.721</v>
      </c>
      <c r="Y133" s="296">
        <f t="shared" si="629"/>
        <v>0</v>
      </c>
      <c r="Z133" s="295">
        <f>Z134</f>
        <v>23.1</v>
      </c>
      <c r="AA133" s="313"/>
      <c r="AB133" s="314"/>
      <c r="AC133" s="295">
        <f>AC134</f>
        <v>97.986000000000004</v>
      </c>
      <c r="AD133" s="295">
        <f>AD134</f>
        <v>0</v>
      </c>
      <c r="AE133" s="296">
        <f>AE134</f>
        <v>23.1</v>
      </c>
      <c r="AF133" s="315"/>
      <c r="AG133" s="316"/>
      <c r="AH133" s="296">
        <f>AH134</f>
        <v>0</v>
      </c>
      <c r="AI133" s="296">
        <f>AI134</f>
        <v>0</v>
      </c>
      <c r="AJ133" s="295">
        <f>AJ134</f>
        <v>23.1</v>
      </c>
      <c r="AK133" s="313"/>
      <c r="AL133" s="314"/>
      <c r="AM133" s="295">
        <f>AM134</f>
        <v>0</v>
      </c>
      <c r="AN133" s="295">
        <f>AN134</f>
        <v>0</v>
      </c>
      <c r="AO133" s="296">
        <f>AO134</f>
        <v>23.1</v>
      </c>
      <c r="AP133" s="315"/>
      <c r="AQ133" s="316"/>
      <c r="AR133" s="296">
        <f>AR134</f>
        <v>0.183</v>
      </c>
      <c r="AS133" s="296">
        <f>AS134</f>
        <v>0</v>
      </c>
      <c r="AT133" s="295">
        <f>AT134</f>
        <v>23.3</v>
      </c>
      <c r="AU133" s="317"/>
      <c r="AV133" s="318"/>
      <c r="AW133" s="295">
        <f>AW134</f>
        <v>0</v>
      </c>
      <c r="AX133" s="295">
        <f>AX134</f>
        <v>0</v>
      </c>
      <c r="AY133" s="296">
        <f>AY134</f>
        <v>148.1</v>
      </c>
      <c r="AZ133" s="296">
        <f>AZ134</f>
        <v>0</v>
      </c>
      <c r="BA133" s="296">
        <f>BA134</f>
        <v>0</v>
      </c>
      <c r="BB133" s="516"/>
      <c r="BC133" s="356"/>
    </row>
    <row r="134" spans="1:55" ht="41.7" customHeight="1" x14ac:dyDescent="0.3">
      <c r="A134" s="526"/>
      <c r="B134" s="510"/>
      <c r="C134" s="510"/>
      <c r="D134" s="268" t="s">
        <v>2</v>
      </c>
      <c r="E134" s="307">
        <f>H134+K134+N134+Q134+T134+W134+Z134+AE134+AJ134+AO134+AT134+AY134</f>
        <v>402.4</v>
      </c>
      <c r="F134" s="307">
        <f>I134+L134+O134+R134+U134+X134+AC134+AH134+AM134+AR134+AW134+AZ134</f>
        <v>277.39999999999998</v>
      </c>
      <c r="G134" s="183">
        <f t="shared" si="597"/>
        <v>68.936381709741539</v>
      </c>
      <c r="H134" s="301"/>
      <c r="I134" s="301"/>
      <c r="J134" s="301"/>
      <c r="K134" s="300">
        <v>46.2</v>
      </c>
      <c r="L134" s="300">
        <v>89.094999999999999</v>
      </c>
      <c r="M134" s="300"/>
      <c r="N134" s="301">
        <v>23.1</v>
      </c>
      <c r="O134" s="301">
        <v>44.298000000000002</v>
      </c>
      <c r="P134" s="301"/>
      <c r="Q134" s="300">
        <v>23.1</v>
      </c>
      <c r="R134" s="300">
        <v>22.117000000000001</v>
      </c>
      <c r="S134" s="300"/>
      <c r="T134" s="301">
        <v>23.1</v>
      </c>
      <c r="U134" s="301"/>
      <c r="V134" s="301"/>
      <c r="W134" s="300">
        <v>23.1</v>
      </c>
      <c r="X134" s="300">
        <v>23.721</v>
      </c>
      <c r="Y134" s="300"/>
      <c r="Z134" s="301">
        <v>23.1</v>
      </c>
      <c r="AA134" s="319"/>
      <c r="AB134" s="320"/>
      <c r="AC134" s="301">
        <v>97.986000000000004</v>
      </c>
      <c r="AD134" s="301"/>
      <c r="AE134" s="300">
        <v>23.1</v>
      </c>
      <c r="AF134" s="321"/>
      <c r="AG134" s="322"/>
      <c r="AH134" s="300"/>
      <c r="AI134" s="300"/>
      <c r="AJ134" s="301">
        <v>23.1</v>
      </c>
      <c r="AK134" s="319"/>
      <c r="AL134" s="320"/>
      <c r="AM134" s="301"/>
      <c r="AN134" s="301"/>
      <c r="AO134" s="300">
        <v>23.1</v>
      </c>
      <c r="AP134" s="321"/>
      <c r="AQ134" s="322"/>
      <c r="AR134" s="300">
        <v>0.183</v>
      </c>
      <c r="AS134" s="300"/>
      <c r="AT134" s="301">
        <v>23.3</v>
      </c>
      <c r="AU134" s="319"/>
      <c r="AV134" s="320"/>
      <c r="AW134" s="301"/>
      <c r="AX134" s="301"/>
      <c r="AY134" s="300">
        <v>148.1</v>
      </c>
      <c r="AZ134" s="300"/>
      <c r="BA134" s="300"/>
      <c r="BB134" s="517"/>
      <c r="BC134" s="356"/>
    </row>
    <row r="135" spans="1:55" ht="21.75" customHeight="1" x14ac:dyDescent="0.3">
      <c r="A135" s="523" t="s">
        <v>15</v>
      </c>
      <c r="B135" s="518" t="s">
        <v>329</v>
      </c>
      <c r="C135" s="518" t="s">
        <v>337</v>
      </c>
      <c r="D135" s="138" t="s">
        <v>41</v>
      </c>
      <c r="E135" s="287">
        <f>E136+E137</f>
        <v>19491</v>
      </c>
      <c r="F135" s="287">
        <f>F136+F137</f>
        <v>19491</v>
      </c>
      <c r="G135" s="350">
        <f t="shared" si="597"/>
        <v>100</v>
      </c>
      <c r="H135" s="287">
        <f>H136+H137</f>
        <v>0</v>
      </c>
      <c r="I135" s="287">
        <f>I136+I137</f>
        <v>0</v>
      </c>
      <c r="J135" s="328"/>
      <c r="K135" s="287">
        <f>K136+K137</f>
        <v>0</v>
      </c>
      <c r="L135" s="287">
        <f>L136+L137</f>
        <v>3000</v>
      </c>
      <c r="M135" s="287"/>
      <c r="N135" s="287">
        <f>N136+N137</f>
        <v>3000</v>
      </c>
      <c r="O135" s="287">
        <f>O136+O137</f>
        <v>4000</v>
      </c>
      <c r="P135" s="287"/>
      <c r="Q135" s="287">
        <f>Q136+Q137</f>
        <v>0</v>
      </c>
      <c r="R135" s="287">
        <f>R136+R137</f>
        <v>0</v>
      </c>
      <c r="S135" s="287"/>
      <c r="T135" s="287">
        <f>T136+T137</f>
        <v>0</v>
      </c>
      <c r="U135" s="287">
        <f>U136+U137</f>
        <v>0</v>
      </c>
      <c r="V135" s="287"/>
      <c r="W135" s="287">
        <f>W136+W137</f>
        <v>4000</v>
      </c>
      <c r="X135" s="287">
        <f>X136+X137</f>
        <v>4000</v>
      </c>
      <c r="Y135" s="287"/>
      <c r="Z135" s="287">
        <f>Z136+Z137</f>
        <v>9000</v>
      </c>
      <c r="AA135" s="288"/>
      <c r="AB135" s="289"/>
      <c r="AC135" s="287">
        <f>AC136+AC137</f>
        <v>5000</v>
      </c>
      <c r="AD135" s="290"/>
      <c r="AE135" s="287">
        <f>AE136+AE137</f>
        <v>0</v>
      </c>
      <c r="AF135" s="288"/>
      <c r="AG135" s="289"/>
      <c r="AH135" s="287">
        <f>AH136+AH137</f>
        <v>0</v>
      </c>
      <c r="AI135" s="287"/>
      <c r="AJ135" s="287">
        <f>AJ136+AJ137</f>
        <v>3491</v>
      </c>
      <c r="AK135" s="288"/>
      <c r="AL135" s="289"/>
      <c r="AM135" s="287">
        <f>AM136+AM137</f>
        <v>3491</v>
      </c>
      <c r="AN135" s="287"/>
      <c r="AO135" s="287">
        <f>AO136+AO137</f>
        <v>0</v>
      </c>
      <c r="AP135" s="288"/>
      <c r="AQ135" s="289"/>
      <c r="AR135" s="287">
        <f>AR136+AR137</f>
        <v>0</v>
      </c>
      <c r="AS135" s="287"/>
      <c r="AT135" s="287">
        <f>AT136+AT137</f>
        <v>0</v>
      </c>
      <c r="AU135" s="326"/>
      <c r="AV135" s="327"/>
      <c r="AW135" s="287">
        <f>AW136+AW137</f>
        <v>0</v>
      </c>
      <c r="AX135" s="287"/>
      <c r="AY135" s="287">
        <f>AY136+AY137</f>
        <v>0</v>
      </c>
      <c r="AZ135" s="287">
        <f>AZ136+AZ137</f>
        <v>0</v>
      </c>
      <c r="BA135" s="287"/>
      <c r="BB135" s="516"/>
      <c r="BC135" s="356"/>
    </row>
    <row r="136" spans="1:55" ht="28.5" customHeight="1" x14ac:dyDescent="0.3">
      <c r="A136" s="524"/>
      <c r="B136" s="519"/>
      <c r="C136" s="519"/>
      <c r="D136" s="267" t="s">
        <v>2</v>
      </c>
      <c r="E136" s="291">
        <f>E139+E142+E145</f>
        <v>0</v>
      </c>
      <c r="F136" s="291">
        <f>F139+F142+F145</f>
        <v>0</v>
      </c>
      <c r="G136" s="351"/>
      <c r="H136" s="291">
        <f>H139+H142+H145</f>
        <v>0</v>
      </c>
      <c r="I136" s="291">
        <f>I139+I142+I145</f>
        <v>0</v>
      </c>
      <c r="J136" s="329"/>
      <c r="K136" s="291">
        <f>K139+K142+K145</f>
        <v>0</v>
      </c>
      <c r="L136" s="291">
        <f>L139+L142+L145</f>
        <v>0</v>
      </c>
      <c r="M136" s="291"/>
      <c r="N136" s="291">
        <f>N139+N142+N145</f>
        <v>0</v>
      </c>
      <c r="O136" s="291">
        <f>O139+O142+O145</f>
        <v>0</v>
      </c>
      <c r="P136" s="291"/>
      <c r="Q136" s="291">
        <f>Q139+Q142+Q145</f>
        <v>0</v>
      </c>
      <c r="R136" s="291">
        <f>R139+R142+R145</f>
        <v>0</v>
      </c>
      <c r="S136" s="291"/>
      <c r="T136" s="291">
        <f>T139+T142+T145</f>
        <v>0</v>
      </c>
      <c r="U136" s="291">
        <f>U139+U142+U145</f>
        <v>0</v>
      </c>
      <c r="V136" s="291"/>
      <c r="W136" s="291">
        <f>W139+W142+W145</f>
        <v>0</v>
      </c>
      <c r="X136" s="291">
        <f>X139+X142+X145</f>
        <v>0</v>
      </c>
      <c r="Y136" s="291"/>
      <c r="Z136" s="291">
        <f>Z139+Z142+Z145</f>
        <v>0</v>
      </c>
      <c r="AA136" s="292"/>
      <c r="AB136" s="293"/>
      <c r="AC136" s="291">
        <f>AC139+AC142+AC145</f>
        <v>0</v>
      </c>
      <c r="AD136" s="294"/>
      <c r="AE136" s="291">
        <f>AE139+AE142+AE145</f>
        <v>0</v>
      </c>
      <c r="AF136" s="292"/>
      <c r="AG136" s="293"/>
      <c r="AH136" s="291">
        <f>AH139+AH142+AH145</f>
        <v>0</v>
      </c>
      <c r="AI136" s="291"/>
      <c r="AJ136" s="291">
        <f>AJ139+AJ142+AJ145</f>
        <v>0</v>
      </c>
      <c r="AK136" s="292"/>
      <c r="AL136" s="293"/>
      <c r="AM136" s="291">
        <f>AM139+AM142+AM145</f>
        <v>0</v>
      </c>
      <c r="AN136" s="291"/>
      <c r="AO136" s="291">
        <f>AO139+AO142+AO145</f>
        <v>0</v>
      </c>
      <c r="AP136" s="292"/>
      <c r="AQ136" s="293"/>
      <c r="AR136" s="291">
        <f>AR139+AR142+AR145</f>
        <v>0</v>
      </c>
      <c r="AS136" s="291"/>
      <c r="AT136" s="291">
        <f>AT139+AT142+AT145</f>
        <v>0</v>
      </c>
      <c r="AU136" s="292"/>
      <c r="AV136" s="293"/>
      <c r="AW136" s="291">
        <f>AW139+AW142+AW145</f>
        <v>0</v>
      </c>
      <c r="AX136" s="291"/>
      <c r="AY136" s="291">
        <f>AY139+AY142+AY145</f>
        <v>0</v>
      </c>
      <c r="AZ136" s="291">
        <f>AZ139+AZ142+AZ145</f>
        <v>0</v>
      </c>
      <c r="BA136" s="291"/>
      <c r="BB136" s="517"/>
      <c r="BC136" s="356"/>
    </row>
    <row r="137" spans="1:55" ht="56.25" customHeight="1" x14ac:dyDescent="0.3">
      <c r="A137" s="524"/>
      <c r="B137" s="519"/>
      <c r="C137" s="519"/>
      <c r="D137" s="278" t="s">
        <v>43</v>
      </c>
      <c r="E137" s="291">
        <f>E140+E143+E146</f>
        <v>19491</v>
      </c>
      <c r="F137" s="291">
        <f>F140+F143+F146</f>
        <v>19491</v>
      </c>
      <c r="G137" s="351"/>
      <c r="H137" s="291">
        <f>H140+H143+H146</f>
        <v>0</v>
      </c>
      <c r="I137" s="291">
        <f>I140+I143+I146</f>
        <v>0</v>
      </c>
      <c r="J137" s="329"/>
      <c r="K137" s="291">
        <f>K140+K143+K146</f>
        <v>0</v>
      </c>
      <c r="L137" s="291">
        <f>L140+L143+L146</f>
        <v>3000</v>
      </c>
      <c r="M137" s="291"/>
      <c r="N137" s="291">
        <f>N140+N143+N146</f>
        <v>3000</v>
      </c>
      <c r="O137" s="291">
        <f>O140+O143+O146</f>
        <v>4000</v>
      </c>
      <c r="P137" s="291"/>
      <c r="Q137" s="291">
        <f>Q140+Q143+Q146</f>
        <v>0</v>
      </c>
      <c r="R137" s="291">
        <f>R140+R143+R146</f>
        <v>0</v>
      </c>
      <c r="S137" s="291"/>
      <c r="T137" s="291">
        <f>T140+T143+T146</f>
        <v>0</v>
      </c>
      <c r="U137" s="291">
        <f>U140+U143+U146</f>
        <v>0</v>
      </c>
      <c r="V137" s="291"/>
      <c r="W137" s="291">
        <f>W140+W143+W146</f>
        <v>4000</v>
      </c>
      <c r="X137" s="291">
        <f>X140+X143+X146</f>
        <v>4000</v>
      </c>
      <c r="Y137" s="291"/>
      <c r="Z137" s="291">
        <f>Z140+Z143+Z146</f>
        <v>9000</v>
      </c>
      <c r="AA137" s="292"/>
      <c r="AB137" s="293"/>
      <c r="AC137" s="291">
        <f>AC140+AC143+AC146</f>
        <v>5000</v>
      </c>
      <c r="AD137" s="294"/>
      <c r="AE137" s="291">
        <f>AE140+AE143+AE146</f>
        <v>0</v>
      </c>
      <c r="AF137" s="292"/>
      <c r="AG137" s="293"/>
      <c r="AH137" s="291">
        <f>AH140+AH143+AH146</f>
        <v>0</v>
      </c>
      <c r="AI137" s="291"/>
      <c r="AJ137" s="291">
        <f>AJ140+AJ143+AJ146</f>
        <v>3491</v>
      </c>
      <c r="AK137" s="292"/>
      <c r="AL137" s="293"/>
      <c r="AM137" s="291">
        <f>AM140+AM143+AM146</f>
        <v>3491</v>
      </c>
      <c r="AN137" s="291"/>
      <c r="AO137" s="291">
        <f>AO140+AO143+AO146</f>
        <v>0</v>
      </c>
      <c r="AP137" s="292"/>
      <c r="AQ137" s="293"/>
      <c r="AR137" s="291">
        <f>AR140+AR143+AR146</f>
        <v>0</v>
      </c>
      <c r="AS137" s="291"/>
      <c r="AT137" s="291">
        <f>AT140+AT143+AT146</f>
        <v>0</v>
      </c>
      <c r="AU137" s="330"/>
      <c r="AV137" s="331"/>
      <c r="AW137" s="291">
        <f>AW140+AW143+AW146</f>
        <v>0</v>
      </c>
      <c r="AX137" s="291"/>
      <c r="AY137" s="291">
        <f>AY140+AY143+AY146</f>
        <v>0</v>
      </c>
      <c r="AZ137" s="291">
        <f>AZ140+AZ143+AZ146</f>
        <v>0</v>
      </c>
      <c r="BA137" s="291"/>
      <c r="BB137" s="517"/>
      <c r="BC137" s="356"/>
    </row>
    <row r="138" spans="1:55" ht="22.5" customHeight="1" x14ac:dyDescent="0.3">
      <c r="A138" s="525" t="s">
        <v>331</v>
      </c>
      <c r="B138" s="509" t="s">
        <v>330</v>
      </c>
      <c r="C138" s="509"/>
      <c r="D138" s="139" t="s">
        <v>41</v>
      </c>
      <c r="E138" s="306">
        <f t="shared" ref="E138:E143" si="630">H138+K138+N138+Q138+T138+W138+Z138+AE138+AJ138+AO138+AT138+AY138</f>
        <v>14491</v>
      </c>
      <c r="F138" s="306">
        <f t="shared" ref="F138:F143" si="631">I138+L138+O138+R138+U138+X138+AC138+AH138+AM138+AR138+AW138+AZ138</f>
        <v>14491</v>
      </c>
      <c r="G138" s="183">
        <f>F138/E138*100</f>
        <v>100</v>
      </c>
      <c r="H138" s="295">
        <f t="shared" ref="H138:AN138" si="632">H139+H140</f>
        <v>0</v>
      </c>
      <c r="I138" s="295">
        <f t="shared" si="632"/>
        <v>0</v>
      </c>
      <c r="J138" s="295">
        <f t="shared" si="632"/>
        <v>0</v>
      </c>
      <c r="K138" s="296">
        <f t="shared" si="632"/>
        <v>0</v>
      </c>
      <c r="L138" s="296">
        <f t="shared" si="632"/>
        <v>3000</v>
      </c>
      <c r="M138" s="296">
        <f t="shared" si="632"/>
        <v>0</v>
      </c>
      <c r="N138" s="295">
        <f t="shared" si="632"/>
        <v>3000</v>
      </c>
      <c r="O138" s="295">
        <f t="shared" si="632"/>
        <v>4000</v>
      </c>
      <c r="P138" s="295">
        <f t="shared" si="632"/>
        <v>0</v>
      </c>
      <c r="Q138" s="296">
        <f t="shared" si="632"/>
        <v>0</v>
      </c>
      <c r="R138" s="296">
        <f t="shared" si="632"/>
        <v>0</v>
      </c>
      <c r="S138" s="296">
        <f t="shared" si="632"/>
        <v>0</v>
      </c>
      <c r="T138" s="295">
        <f t="shared" si="632"/>
        <v>0</v>
      </c>
      <c r="U138" s="295">
        <f t="shared" si="632"/>
        <v>0</v>
      </c>
      <c r="V138" s="295">
        <f t="shared" si="632"/>
        <v>0</v>
      </c>
      <c r="W138" s="296">
        <f t="shared" si="632"/>
        <v>4000</v>
      </c>
      <c r="X138" s="296">
        <f t="shared" si="632"/>
        <v>4000</v>
      </c>
      <c r="Y138" s="296">
        <f t="shared" si="632"/>
        <v>0</v>
      </c>
      <c r="Z138" s="295">
        <f t="shared" si="632"/>
        <v>4000</v>
      </c>
      <c r="AA138" s="295">
        <f t="shared" si="632"/>
        <v>0</v>
      </c>
      <c r="AB138" s="295">
        <f t="shared" si="632"/>
        <v>0</v>
      </c>
      <c r="AC138" s="295">
        <f t="shared" si="632"/>
        <v>0</v>
      </c>
      <c r="AD138" s="295">
        <f t="shared" si="632"/>
        <v>0</v>
      </c>
      <c r="AE138" s="296">
        <f t="shared" si="632"/>
        <v>0</v>
      </c>
      <c r="AF138" s="296">
        <f t="shared" si="632"/>
        <v>0</v>
      </c>
      <c r="AG138" s="296">
        <f t="shared" si="632"/>
        <v>0</v>
      </c>
      <c r="AH138" s="296">
        <f t="shared" si="632"/>
        <v>0</v>
      </c>
      <c r="AI138" s="296">
        <f t="shared" si="632"/>
        <v>0</v>
      </c>
      <c r="AJ138" s="295">
        <f t="shared" si="632"/>
        <v>3491</v>
      </c>
      <c r="AK138" s="295">
        <f t="shared" si="632"/>
        <v>0</v>
      </c>
      <c r="AL138" s="295">
        <f t="shared" si="632"/>
        <v>0</v>
      </c>
      <c r="AM138" s="295">
        <f t="shared" si="632"/>
        <v>3491</v>
      </c>
      <c r="AN138" s="295">
        <f t="shared" si="632"/>
        <v>0</v>
      </c>
      <c r="AO138" s="296">
        <f>AO139+AO140</f>
        <v>0</v>
      </c>
      <c r="AP138" s="296"/>
      <c r="AQ138" s="296"/>
      <c r="AR138" s="296">
        <f t="shared" ref="AR138:BA138" si="633">AR139+AR140</f>
        <v>0</v>
      </c>
      <c r="AS138" s="296">
        <f t="shared" si="633"/>
        <v>0</v>
      </c>
      <c r="AT138" s="295">
        <f t="shared" si="633"/>
        <v>0</v>
      </c>
      <c r="AU138" s="295">
        <f t="shared" si="633"/>
        <v>0</v>
      </c>
      <c r="AV138" s="295">
        <f t="shared" si="633"/>
        <v>0</v>
      </c>
      <c r="AW138" s="295">
        <f t="shared" si="633"/>
        <v>0</v>
      </c>
      <c r="AX138" s="295">
        <f t="shared" si="633"/>
        <v>0</v>
      </c>
      <c r="AY138" s="296">
        <f t="shared" si="633"/>
        <v>0</v>
      </c>
      <c r="AZ138" s="296">
        <f t="shared" si="633"/>
        <v>0</v>
      </c>
      <c r="BA138" s="296">
        <f t="shared" si="633"/>
        <v>0</v>
      </c>
      <c r="BB138" s="516"/>
      <c r="BC138" s="356"/>
    </row>
    <row r="139" spans="1:55" ht="32.4" customHeight="1" x14ac:dyDescent="0.3">
      <c r="A139" s="526"/>
      <c r="B139" s="510"/>
      <c r="C139" s="510"/>
      <c r="D139" s="268" t="s">
        <v>2</v>
      </c>
      <c r="E139" s="306">
        <f t="shared" si="630"/>
        <v>0</v>
      </c>
      <c r="F139" s="306">
        <f t="shared" si="631"/>
        <v>0</v>
      </c>
      <c r="G139" s="183" t="e">
        <f>F139/E139*100</f>
        <v>#DIV/0!</v>
      </c>
      <c r="H139" s="295"/>
      <c r="I139" s="295"/>
      <c r="J139" s="295"/>
      <c r="K139" s="296"/>
      <c r="L139" s="296"/>
      <c r="M139" s="296"/>
      <c r="N139" s="295"/>
      <c r="O139" s="295"/>
      <c r="P139" s="295"/>
      <c r="Q139" s="296"/>
      <c r="R139" s="296"/>
      <c r="S139" s="296"/>
      <c r="T139" s="295"/>
      <c r="U139" s="295"/>
      <c r="V139" s="295"/>
      <c r="W139" s="296"/>
      <c r="X139" s="296"/>
      <c r="Y139" s="296"/>
      <c r="Z139" s="295"/>
      <c r="AA139" s="295"/>
      <c r="AB139" s="295"/>
      <c r="AC139" s="295"/>
      <c r="AD139" s="295"/>
      <c r="AE139" s="296"/>
      <c r="AF139" s="296"/>
      <c r="AG139" s="296"/>
      <c r="AH139" s="296"/>
      <c r="AI139" s="296"/>
      <c r="AJ139" s="295"/>
      <c r="AK139" s="295"/>
      <c r="AL139" s="295"/>
      <c r="AM139" s="295"/>
      <c r="AN139" s="295"/>
      <c r="AO139" s="296"/>
      <c r="AP139" s="296"/>
      <c r="AQ139" s="296"/>
      <c r="AR139" s="296"/>
      <c r="AS139" s="296"/>
      <c r="AT139" s="295"/>
      <c r="AU139" s="295"/>
      <c r="AV139" s="295"/>
      <c r="AW139" s="295"/>
      <c r="AX139" s="295"/>
      <c r="AY139" s="296"/>
      <c r="AZ139" s="296"/>
      <c r="BA139" s="296"/>
      <c r="BB139" s="517"/>
      <c r="BC139" s="356"/>
    </row>
    <row r="140" spans="1:55" ht="30" customHeight="1" x14ac:dyDescent="0.3">
      <c r="A140" s="526"/>
      <c r="B140" s="510"/>
      <c r="C140" s="510"/>
      <c r="D140" s="269" t="s">
        <v>43</v>
      </c>
      <c r="E140" s="306">
        <f t="shared" si="630"/>
        <v>14491</v>
      </c>
      <c r="F140" s="306">
        <f t="shared" si="631"/>
        <v>14491</v>
      </c>
      <c r="G140" s="183">
        <f>F140/E140*100</f>
        <v>100</v>
      </c>
      <c r="H140" s="295"/>
      <c r="I140" s="295"/>
      <c r="J140" s="295"/>
      <c r="K140" s="296"/>
      <c r="L140" s="296">
        <v>3000</v>
      </c>
      <c r="M140" s="296"/>
      <c r="N140" s="295">
        <v>3000</v>
      </c>
      <c r="O140" s="295">
        <v>4000</v>
      </c>
      <c r="P140" s="295"/>
      <c r="Q140" s="296"/>
      <c r="R140" s="296"/>
      <c r="S140" s="296"/>
      <c r="T140" s="295"/>
      <c r="U140" s="295"/>
      <c r="V140" s="295"/>
      <c r="W140" s="296">
        <v>4000</v>
      </c>
      <c r="X140" s="296">
        <v>4000</v>
      </c>
      <c r="Y140" s="296"/>
      <c r="Z140" s="295">
        <v>4000</v>
      </c>
      <c r="AA140" s="295"/>
      <c r="AB140" s="295"/>
      <c r="AC140" s="295"/>
      <c r="AD140" s="295"/>
      <c r="AE140" s="296"/>
      <c r="AF140" s="296"/>
      <c r="AG140" s="296"/>
      <c r="AH140" s="296"/>
      <c r="AI140" s="296"/>
      <c r="AJ140" s="295">
        <v>3491</v>
      </c>
      <c r="AK140" s="295"/>
      <c r="AL140" s="295"/>
      <c r="AM140" s="295">
        <v>3491</v>
      </c>
      <c r="AN140" s="295"/>
      <c r="AO140" s="296"/>
      <c r="AP140" s="296"/>
      <c r="AQ140" s="296"/>
      <c r="AR140" s="296"/>
      <c r="AS140" s="296"/>
      <c r="AT140" s="295"/>
      <c r="AU140" s="295"/>
      <c r="AV140" s="295"/>
      <c r="AW140" s="295"/>
      <c r="AX140" s="295"/>
      <c r="AY140" s="296"/>
      <c r="AZ140" s="296"/>
      <c r="BA140" s="296"/>
      <c r="BB140" s="517"/>
      <c r="BC140" s="356"/>
    </row>
    <row r="141" spans="1:55" ht="21" customHeight="1" x14ac:dyDescent="0.3">
      <c r="A141" s="525" t="s">
        <v>464</v>
      </c>
      <c r="B141" s="509" t="s">
        <v>465</v>
      </c>
      <c r="C141" s="509"/>
      <c r="D141" s="139" t="s">
        <v>41</v>
      </c>
      <c r="E141" s="306">
        <f t="shared" si="630"/>
        <v>5000</v>
      </c>
      <c r="F141" s="306">
        <f t="shared" si="631"/>
        <v>5000</v>
      </c>
      <c r="G141" s="306">
        <f t="shared" ref="G141:G143" si="634">J141+M141+P141+S141+V141+Y141+AD141+AI141+AN141+AS141+AX141+BA141</f>
        <v>0</v>
      </c>
      <c r="H141" s="295">
        <f t="shared" ref="H141:AN141" si="635">H142+H143</f>
        <v>0</v>
      </c>
      <c r="I141" s="295">
        <f t="shared" si="635"/>
        <v>0</v>
      </c>
      <c r="J141" s="295">
        <f t="shared" si="635"/>
        <v>0</v>
      </c>
      <c r="K141" s="296">
        <f t="shared" si="635"/>
        <v>0</v>
      </c>
      <c r="L141" s="296">
        <f t="shared" si="635"/>
        <v>0</v>
      </c>
      <c r="M141" s="296">
        <f t="shared" si="635"/>
        <v>0</v>
      </c>
      <c r="N141" s="295">
        <f t="shared" si="635"/>
        <v>0</v>
      </c>
      <c r="O141" s="295">
        <f t="shared" si="635"/>
        <v>0</v>
      </c>
      <c r="P141" s="295">
        <f t="shared" si="635"/>
        <v>0</v>
      </c>
      <c r="Q141" s="296">
        <f t="shared" si="635"/>
        <v>0</v>
      </c>
      <c r="R141" s="296">
        <f t="shared" si="635"/>
        <v>0</v>
      </c>
      <c r="S141" s="296">
        <f t="shared" si="635"/>
        <v>0</v>
      </c>
      <c r="T141" s="295">
        <f t="shared" si="635"/>
        <v>0</v>
      </c>
      <c r="U141" s="295">
        <f t="shared" si="635"/>
        <v>0</v>
      </c>
      <c r="V141" s="295">
        <f t="shared" si="635"/>
        <v>0</v>
      </c>
      <c r="W141" s="296">
        <f t="shared" si="635"/>
        <v>0</v>
      </c>
      <c r="X141" s="296">
        <f t="shared" si="635"/>
        <v>0</v>
      </c>
      <c r="Y141" s="296">
        <f t="shared" si="635"/>
        <v>0</v>
      </c>
      <c r="Z141" s="295">
        <f t="shared" si="635"/>
        <v>5000</v>
      </c>
      <c r="AA141" s="295">
        <f t="shared" si="635"/>
        <v>0</v>
      </c>
      <c r="AB141" s="295">
        <f t="shared" si="635"/>
        <v>0</v>
      </c>
      <c r="AC141" s="295">
        <f t="shared" si="635"/>
        <v>5000</v>
      </c>
      <c r="AD141" s="295">
        <f t="shared" si="635"/>
        <v>0</v>
      </c>
      <c r="AE141" s="296">
        <f t="shared" si="635"/>
        <v>0</v>
      </c>
      <c r="AF141" s="296">
        <f t="shared" si="635"/>
        <v>0</v>
      </c>
      <c r="AG141" s="296">
        <f t="shared" si="635"/>
        <v>0</v>
      </c>
      <c r="AH141" s="296">
        <f t="shared" si="635"/>
        <v>0</v>
      </c>
      <c r="AI141" s="296">
        <f t="shared" si="635"/>
        <v>0</v>
      </c>
      <c r="AJ141" s="295">
        <f t="shared" si="635"/>
        <v>0</v>
      </c>
      <c r="AK141" s="295">
        <f t="shared" si="635"/>
        <v>0</v>
      </c>
      <c r="AL141" s="295">
        <f t="shared" si="635"/>
        <v>0</v>
      </c>
      <c r="AM141" s="295">
        <f t="shared" si="635"/>
        <v>0</v>
      </c>
      <c r="AN141" s="295">
        <f t="shared" si="635"/>
        <v>0</v>
      </c>
      <c r="AO141" s="296">
        <f>AO142+AO143</f>
        <v>0</v>
      </c>
      <c r="AP141" s="296"/>
      <c r="AQ141" s="296"/>
      <c r="AR141" s="296">
        <f t="shared" ref="AR141:BA141" si="636">AR142+AR143</f>
        <v>0</v>
      </c>
      <c r="AS141" s="296">
        <f t="shared" si="636"/>
        <v>0</v>
      </c>
      <c r="AT141" s="295">
        <f t="shared" si="636"/>
        <v>0</v>
      </c>
      <c r="AU141" s="295">
        <f t="shared" si="636"/>
        <v>0</v>
      </c>
      <c r="AV141" s="295">
        <f t="shared" si="636"/>
        <v>0</v>
      </c>
      <c r="AW141" s="295">
        <f t="shared" si="636"/>
        <v>0</v>
      </c>
      <c r="AX141" s="295">
        <f t="shared" si="636"/>
        <v>0</v>
      </c>
      <c r="AY141" s="296">
        <f t="shared" si="636"/>
        <v>0</v>
      </c>
      <c r="AZ141" s="296">
        <f t="shared" si="636"/>
        <v>0</v>
      </c>
      <c r="BA141" s="296">
        <f t="shared" si="636"/>
        <v>0</v>
      </c>
      <c r="BB141" s="516"/>
      <c r="BC141" s="356"/>
    </row>
    <row r="142" spans="1:55" ht="42.75" customHeight="1" x14ac:dyDescent="0.3">
      <c r="A142" s="526"/>
      <c r="B142" s="510"/>
      <c r="C142" s="510"/>
      <c r="D142" s="268" t="s">
        <v>2</v>
      </c>
      <c r="E142" s="306">
        <f t="shared" si="630"/>
        <v>0</v>
      </c>
      <c r="F142" s="306">
        <f t="shared" si="631"/>
        <v>0</v>
      </c>
      <c r="G142" s="306">
        <f t="shared" si="634"/>
        <v>0</v>
      </c>
      <c r="H142" s="295"/>
      <c r="I142" s="295"/>
      <c r="J142" s="295"/>
      <c r="K142" s="296"/>
      <c r="L142" s="296"/>
      <c r="M142" s="296"/>
      <c r="N142" s="295"/>
      <c r="O142" s="295"/>
      <c r="P142" s="295"/>
      <c r="Q142" s="296"/>
      <c r="R142" s="296"/>
      <c r="S142" s="296"/>
      <c r="T142" s="295"/>
      <c r="U142" s="295"/>
      <c r="V142" s="295"/>
      <c r="W142" s="296"/>
      <c r="X142" s="296"/>
      <c r="Y142" s="296"/>
      <c r="Z142" s="295"/>
      <c r="AA142" s="295"/>
      <c r="AB142" s="295"/>
      <c r="AC142" s="295"/>
      <c r="AD142" s="295"/>
      <c r="AE142" s="296"/>
      <c r="AF142" s="296"/>
      <c r="AG142" s="296"/>
      <c r="AH142" s="296"/>
      <c r="AI142" s="296"/>
      <c r="AJ142" s="295"/>
      <c r="AK142" s="295"/>
      <c r="AL142" s="295"/>
      <c r="AM142" s="295"/>
      <c r="AN142" s="295"/>
      <c r="AO142" s="296"/>
      <c r="AP142" s="296"/>
      <c r="AQ142" s="296"/>
      <c r="AR142" s="296"/>
      <c r="AS142" s="296"/>
      <c r="AT142" s="295"/>
      <c r="AU142" s="295"/>
      <c r="AV142" s="295"/>
      <c r="AW142" s="295"/>
      <c r="AX142" s="295"/>
      <c r="AY142" s="296"/>
      <c r="AZ142" s="296"/>
      <c r="BA142" s="296"/>
      <c r="BB142" s="517"/>
      <c r="BC142" s="356"/>
    </row>
    <row r="143" spans="1:55" ht="29.25" customHeight="1" x14ac:dyDescent="0.3">
      <c r="A143" s="526"/>
      <c r="B143" s="510"/>
      <c r="C143" s="510"/>
      <c r="D143" s="269" t="s">
        <v>43</v>
      </c>
      <c r="E143" s="306">
        <f t="shared" si="630"/>
        <v>5000</v>
      </c>
      <c r="F143" s="306">
        <f t="shared" si="631"/>
        <v>5000</v>
      </c>
      <c r="G143" s="306">
        <f t="shared" si="634"/>
        <v>0</v>
      </c>
      <c r="H143" s="295"/>
      <c r="I143" s="295"/>
      <c r="J143" s="295"/>
      <c r="K143" s="296"/>
      <c r="L143" s="296"/>
      <c r="M143" s="296"/>
      <c r="N143" s="295"/>
      <c r="O143" s="295"/>
      <c r="P143" s="295"/>
      <c r="Q143" s="296"/>
      <c r="R143" s="296"/>
      <c r="S143" s="296"/>
      <c r="T143" s="295"/>
      <c r="U143" s="295"/>
      <c r="V143" s="295"/>
      <c r="W143" s="296"/>
      <c r="X143" s="296"/>
      <c r="Y143" s="296"/>
      <c r="Z143" s="295">
        <v>5000</v>
      </c>
      <c r="AA143" s="295"/>
      <c r="AB143" s="295"/>
      <c r="AC143" s="295">
        <v>5000</v>
      </c>
      <c r="AD143" s="295"/>
      <c r="AE143" s="296"/>
      <c r="AF143" s="296"/>
      <c r="AG143" s="296"/>
      <c r="AH143" s="296"/>
      <c r="AI143" s="296"/>
      <c r="AJ143" s="295"/>
      <c r="AK143" s="295"/>
      <c r="AL143" s="295"/>
      <c r="AM143" s="295"/>
      <c r="AN143" s="295"/>
      <c r="AO143" s="296"/>
      <c r="AP143" s="296"/>
      <c r="AQ143" s="296"/>
      <c r="AR143" s="296"/>
      <c r="AS143" s="296"/>
      <c r="AT143" s="295"/>
      <c r="AU143" s="295"/>
      <c r="AV143" s="295"/>
      <c r="AW143" s="295"/>
      <c r="AX143" s="295"/>
      <c r="AY143" s="296"/>
      <c r="AZ143" s="296"/>
      <c r="BA143" s="296"/>
      <c r="BB143" s="517"/>
      <c r="BC143" s="356"/>
    </row>
    <row r="144" spans="1:55" ht="29.1" hidden="1" customHeight="1" x14ac:dyDescent="0.3">
      <c r="A144" s="525" t="s">
        <v>333</v>
      </c>
      <c r="B144" s="509" t="s">
        <v>334</v>
      </c>
      <c r="C144" s="509"/>
      <c r="D144" s="139" t="s">
        <v>41</v>
      </c>
      <c r="E144" s="306">
        <f t="shared" ref="E144:E146" si="637">H144+K144+N144+Q144+T144+W144+Z144+AE144+AJ144+AO144+AT144+AY144</f>
        <v>0</v>
      </c>
      <c r="F144" s="306">
        <f t="shared" ref="F144:F146" si="638">I144+L144+O144+R144+U144+X144+AC144+AH144+AM144+AR144+AW144+AZ144</f>
        <v>0</v>
      </c>
      <c r="G144" s="306">
        <f t="shared" ref="G144:G146" si="639">J144+M144+P144+S144+V144+Y144+AD144+AI144+AN144+AS144+AX144+BA144</f>
        <v>0</v>
      </c>
      <c r="H144" s="295">
        <f t="shared" ref="H144:AN144" si="640">H145+H146</f>
        <v>0</v>
      </c>
      <c r="I144" s="295">
        <f t="shared" si="640"/>
        <v>0</v>
      </c>
      <c r="J144" s="295">
        <f t="shared" si="640"/>
        <v>0</v>
      </c>
      <c r="K144" s="296">
        <f t="shared" si="640"/>
        <v>0</v>
      </c>
      <c r="L144" s="296">
        <f t="shared" si="640"/>
        <v>0</v>
      </c>
      <c r="M144" s="296">
        <f t="shared" si="640"/>
        <v>0</v>
      </c>
      <c r="N144" s="295">
        <f t="shared" si="640"/>
        <v>0</v>
      </c>
      <c r="O144" s="295">
        <f t="shared" si="640"/>
        <v>0</v>
      </c>
      <c r="P144" s="295">
        <f t="shared" si="640"/>
        <v>0</v>
      </c>
      <c r="Q144" s="296">
        <f t="shared" si="640"/>
        <v>0</v>
      </c>
      <c r="R144" s="296">
        <f t="shared" si="640"/>
        <v>0</v>
      </c>
      <c r="S144" s="296">
        <f t="shared" si="640"/>
        <v>0</v>
      </c>
      <c r="T144" s="295">
        <f t="shared" si="640"/>
        <v>0</v>
      </c>
      <c r="U144" s="295">
        <f t="shared" si="640"/>
        <v>0</v>
      </c>
      <c r="V144" s="295">
        <f t="shared" si="640"/>
        <v>0</v>
      </c>
      <c r="W144" s="296">
        <f t="shared" si="640"/>
        <v>0</v>
      </c>
      <c r="X144" s="296">
        <f t="shared" si="640"/>
        <v>0</v>
      </c>
      <c r="Y144" s="296">
        <f t="shared" si="640"/>
        <v>0</v>
      </c>
      <c r="Z144" s="295">
        <f t="shared" si="640"/>
        <v>0</v>
      </c>
      <c r="AA144" s="295">
        <f t="shared" si="640"/>
        <v>0</v>
      </c>
      <c r="AB144" s="295">
        <f t="shared" si="640"/>
        <v>0</v>
      </c>
      <c r="AC144" s="295">
        <f t="shared" si="640"/>
        <v>0</v>
      </c>
      <c r="AD144" s="295">
        <f t="shared" si="640"/>
        <v>0</v>
      </c>
      <c r="AE144" s="296">
        <f t="shared" si="640"/>
        <v>0</v>
      </c>
      <c r="AF144" s="296">
        <f t="shared" si="640"/>
        <v>0</v>
      </c>
      <c r="AG144" s="296">
        <f t="shared" si="640"/>
        <v>0</v>
      </c>
      <c r="AH144" s="296">
        <f t="shared" si="640"/>
        <v>0</v>
      </c>
      <c r="AI144" s="296">
        <f t="shared" si="640"/>
        <v>0</v>
      </c>
      <c r="AJ144" s="295">
        <f t="shared" si="640"/>
        <v>0</v>
      </c>
      <c r="AK144" s="295">
        <f t="shared" si="640"/>
        <v>0</v>
      </c>
      <c r="AL144" s="295">
        <f t="shared" si="640"/>
        <v>0</v>
      </c>
      <c r="AM144" s="295">
        <f t="shared" si="640"/>
        <v>0</v>
      </c>
      <c r="AN144" s="295">
        <f t="shared" si="640"/>
        <v>0</v>
      </c>
      <c r="AO144" s="296">
        <f>AO145+AO146</f>
        <v>0</v>
      </c>
      <c r="AP144" s="296"/>
      <c r="AQ144" s="296"/>
      <c r="AR144" s="296">
        <f t="shared" ref="AR144:BA144" si="641">AR145+AR146</f>
        <v>0</v>
      </c>
      <c r="AS144" s="296">
        <f t="shared" si="641"/>
        <v>0</v>
      </c>
      <c r="AT144" s="295">
        <f t="shared" si="641"/>
        <v>0</v>
      </c>
      <c r="AU144" s="295">
        <f t="shared" si="641"/>
        <v>0</v>
      </c>
      <c r="AV144" s="295">
        <f t="shared" si="641"/>
        <v>0</v>
      </c>
      <c r="AW144" s="295">
        <f t="shared" si="641"/>
        <v>0</v>
      </c>
      <c r="AX144" s="295">
        <f t="shared" si="641"/>
        <v>0</v>
      </c>
      <c r="AY144" s="296">
        <f t="shared" si="641"/>
        <v>0</v>
      </c>
      <c r="AZ144" s="296">
        <f t="shared" si="641"/>
        <v>0</v>
      </c>
      <c r="BA144" s="296">
        <f t="shared" si="641"/>
        <v>0</v>
      </c>
      <c r="BB144" s="543"/>
      <c r="BC144" s="384"/>
    </row>
    <row r="145" spans="1:55" ht="40.5" hidden="1" customHeight="1" x14ac:dyDescent="0.3">
      <c r="A145" s="526"/>
      <c r="B145" s="510"/>
      <c r="C145" s="510"/>
      <c r="D145" s="268" t="s">
        <v>2</v>
      </c>
      <c r="E145" s="306">
        <f t="shared" si="637"/>
        <v>0</v>
      </c>
      <c r="F145" s="306">
        <f t="shared" si="638"/>
        <v>0</v>
      </c>
      <c r="G145" s="306">
        <f t="shared" si="639"/>
        <v>0</v>
      </c>
      <c r="H145" s="295"/>
      <c r="I145" s="295"/>
      <c r="J145" s="295"/>
      <c r="K145" s="296"/>
      <c r="L145" s="296"/>
      <c r="M145" s="296"/>
      <c r="N145" s="295"/>
      <c r="O145" s="295"/>
      <c r="P145" s="295"/>
      <c r="Q145" s="296"/>
      <c r="R145" s="296"/>
      <c r="S145" s="296"/>
      <c r="T145" s="295"/>
      <c r="U145" s="295"/>
      <c r="V145" s="295"/>
      <c r="W145" s="296"/>
      <c r="X145" s="296"/>
      <c r="Y145" s="296"/>
      <c r="Z145" s="295"/>
      <c r="AA145" s="295"/>
      <c r="AB145" s="295"/>
      <c r="AC145" s="295"/>
      <c r="AD145" s="295"/>
      <c r="AE145" s="296"/>
      <c r="AF145" s="296"/>
      <c r="AG145" s="296"/>
      <c r="AH145" s="296"/>
      <c r="AI145" s="296"/>
      <c r="AJ145" s="295"/>
      <c r="AK145" s="295"/>
      <c r="AL145" s="295"/>
      <c r="AM145" s="295"/>
      <c r="AN145" s="295"/>
      <c r="AO145" s="296"/>
      <c r="AP145" s="296"/>
      <c r="AQ145" s="296"/>
      <c r="AR145" s="296"/>
      <c r="AS145" s="296"/>
      <c r="AT145" s="295"/>
      <c r="AU145" s="295"/>
      <c r="AV145" s="295"/>
      <c r="AW145" s="295"/>
      <c r="AX145" s="295"/>
      <c r="AY145" s="296"/>
      <c r="AZ145" s="296"/>
      <c r="BA145" s="296"/>
      <c r="BB145" s="544"/>
      <c r="BC145" s="384"/>
    </row>
    <row r="146" spans="1:55" ht="36" hidden="1" customHeight="1" x14ac:dyDescent="0.3">
      <c r="A146" s="526"/>
      <c r="B146" s="510"/>
      <c r="C146" s="510"/>
      <c r="D146" s="269" t="s">
        <v>43</v>
      </c>
      <c r="E146" s="306">
        <f t="shared" si="637"/>
        <v>0</v>
      </c>
      <c r="F146" s="306">
        <f t="shared" si="638"/>
        <v>0</v>
      </c>
      <c r="G146" s="306">
        <f t="shared" si="639"/>
        <v>0</v>
      </c>
      <c r="H146" s="295"/>
      <c r="I146" s="295"/>
      <c r="J146" s="295"/>
      <c r="K146" s="296"/>
      <c r="L146" s="296"/>
      <c r="M146" s="296"/>
      <c r="N146" s="295"/>
      <c r="O146" s="295"/>
      <c r="P146" s="295"/>
      <c r="Q146" s="296"/>
      <c r="R146" s="296"/>
      <c r="S146" s="296"/>
      <c r="T146" s="295"/>
      <c r="U146" s="295"/>
      <c r="V146" s="295"/>
      <c r="W146" s="296"/>
      <c r="X146" s="296"/>
      <c r="Y146" s="296"/>
      <c r="Z146" s="295"/>
      <c r="AA146" s="295"/>
      <c r="AB146" s="295"/>
      <c r="AC146" s="295"/>
      <c r="AD146" s="295"/>
      <c r="AE146" s="296"/>
      <c r="AF146" s="296"/>
      <c r="AG146" s="296"/>
      <c r="AH146" s="296"/>
      <c r="AI146" s="296"/>
      <c r="AJ146" s="295"/>
      <c r="AK146" s="295"/>
      <c r="AL146" s="295"/>
      <c r="AM146" s="295"/>
      <c r="AN146" s="295"/>
      <c r="AO146" s="296"/>
      <c r="AP146" s="296"/>
      <c r="AQ146" s="296"/>
      <c r="AR146" s="296"/>
      <c r="AS146" s="296"/>
      <c r="AT146" s="295"/>
      <c r="AU146" s="295"/>
      <c r="AV146" s="295"/>
      <c r="AW146" s="295"/>
      <c r="AX146" s="295"/>
      <c r="AY146" s="296"/>
      <c r="AZ146" s="296"/>
      <c r="BA146" s="296"/>
      <c r="BB146" s="544"/>
      <c r="BC146" s="384"/>
    </row>
    <row r="147" spans="1:55" ht="29.1" customHeight="1" x14ac:dyDescent="0.3">
      <c r="A147" s="600"/>
      <c r="B147" s="600" t="s">
        <v>269</v>
      </c>
      <c r="C147" s="600"/>
      <c r="D147" s="140" t="s">
        <v>41</v>
      </c>
      <c r="E147" s="271">
        <f>E148+E149</f>
        <v>89463.599999999991</v>
      </c>
      <c r="F147" s="271">
        <f>F148+F149</f>
        <v>79315.491000000009</v>
      </c>
      <c r="G147" s="353">
        <f>F147/E147*100</f>
        <v>88.656717368851716</v>
      </c>
      <c r="H147" s="271">
        <f t="shared" ref="H147:I147" si="642">H148+H149</f>
        <v>0</v>
      </c>
      <c r="I147" s="271">
        <f t="shared" si="642"/>
        <v>0</v>
      </c>
      <c r="J147" s="271"/>
      <c r="K147" s="271">
        <f t="shared" ref="K147:L147" si="643">K148+K149</f>
        <v>8542.8000000000011</v>
      </c>
      <c r="L147" s="271">
        <f t="shared" si="643"/>
        <v>8329.4609999999993</v>
      </c>
      <c r="M147" s="271"/>
      <c r="N147" s="271">
        <f t="shared" ref="N147:O147" si="644">N148+N149</f>
        <v>8671.4000000000015</v>
      </c>
      <c r="O147" s="271">
        <f t="shared" si="644"/>
        <v>16908.173000000003</v>
      </c>
      <c r="P147" s="271"/>
      <c r="Q147" s="271">
        <f t="shared" ref="Q147:R147" si="645">Q148+Q149</f>
        <v>4171.4000000000005</v>
      </c>
      <c r="R147" s="271">
        <f t="shared" si="645"/>
        <v>4126.7139999999999</v>
      </c>
      <c r="S147" s="271"/>
      <c r="T147" s="271">
        <f t="shared" ref="T147:U147" si="646">T148+T149</f>
        <v>471.4</v>
      </c>
      <c r="U147" s="271">
        <f t="shared" si="646"/>
        <v>450</v>
      </c>
      <c r="V147" s="271"/>
      <c r="W147" s="271">
        <f t="shared" ref="W147:X147" si="647">W148+W149</f>
        <v>8913.5750000000007</v>
      </c>
      <c r="X147" s="271">
        <f t="shared" si="647"/>
        <v>8967.375</v>
      </c>
      <c r="Y147" s="271"/>
      <c r="Z147" s="271">
        <f t="shared" ref="Z147:AC147" si="648">Z148+Z149</f>
        <v>19229.224999999999</v>
      </c>
      <c r="AA147" s="271">
        <f t="shared" si="648"/>
        <v>0</v>
      </c>
      <c r="AB147" s="271">
        <f t="shared" si="648"/>
        <v>0</v>
      </c>
      <c r="AC147" s="271">
        <f t="shared" si="648"/>
        <v>18529.54</v>
      </c>
      <c r="AD147" s="271"/>
      <c r="AE147" s="271">
        <f t="shared" ref="AE147:AH147" si="649">AE148+AE149</f>
        <v>171.4</v>
      </c>
      <c r="AF147" s="271">
        <f t="shared" si="649"/>
        <v>0</v>
      </c>
      <c r="AG147" s="271">
        <f t="shared" si="649"/>
        <v>0</v>
      </c>
      <c r="AH147" s="271">
        <f t="shared" si="649"/>
        <v>0</v>
      </c>
      <c r="AI147" s="271"/>
      <c r="AJ147" s="271">
        <f t="shared" ref="AJ147:AM147" si="650">AJ148+AJ149</f>
        <v>14952.6</v>
      </c>
      <c r="AK147" s="271">
        <f t="shared" si="650"/>
        <v>0</v>
      </c>
      <c r="AL147" s="271">
        <f t="shared" si="650"/>
        <v>0</v>
      </c>
      <c r="AM147" s="271">
        <f t="shared" si="650"/>
        <v>15375.781999999999</v>
      </c>
      <c r="AN147" s="271"/>
      <c r="AO147" s="271">
        <f t="shared" ref="AO147:AR147" si="651">AO148+AO149</f>
        <v>7371.4000000000005</v>
      </c>
      <c r="AP147" s="271">
        <f t="shared" si="651"/>
        <v>0</v>
      </c>
      <c r="AQ147" s="271">
        <f t="shared" si="651"/>
        <v>0</v>
      </c>
      <c r="AR147" s="271">
        <f t="shared" si="651"/>
        <v>6628.4459999999999</v>
      </c>
      <c r="AS147" s="271"/>
      <c r="AT147" s="271">
        <f t="shared" ref="AT147:AZ147" si="652">AT148+AT149</f>
        <v>4171.6000000000004</v>
      </c>
      <c r="AU147" s="271">
        <f t="shared" si="652"/>
        <v>0</v>
      </c>
      <c r="AV147" s="271">
        <f t="shared" si="652"/>
        <v>0</v>
      </c>
      <c r="AW147" s="271">
        <f t="shared" si="652"/>
        <v>0</v>
      </c>
      <c r="AX147" s="271"/>
      <c r="AY147" s="271">
        <f t="shared" si="652"/>
        <v>12796.800000000001</v>
      </c>
      <c r="AZ147" s="271">
        <f t="shared" si="652"/>
        <v>0</v>
      </c>
      <c r="BA147" s="271"/>
      <c r="BB147" s="383"/>
      <c r="BC147" s="384"/>
    </row>
    <row r="148" spans="1:55" ht="29.1" customHeight="1" x14ac:dyDescent="0.3">
      <c r="A148" s="600"/>
      <c r="B148" s="600"/>
      <c r="C148" s="600"/>
      <c r="D148" s="272" t="s">
        <v>2</v>
      </c>
      <c r="E148" s="271">
        <f>E103+E116+E128+E132+E136</f>
        <v>67962.599999999991</v>
      </c>
      <c r="F148" s="271">
        <f>F103+F116+F128+F132+F136</f>
        <v>57914.009000000005</v>
      </c>
      <c r="G148" s="353">
        <f>F148/E148*100</f>
        <v>85.214528284674245</v>
      </c>
      <c r="H148" s="271">
        <f>H103+H116+H128+H132+H136</f>
        <v>0</v>
      </c>
      <c r="I148" s="271">
        <f>I103+I116+I128+I132+I136</f>
        <v>0</v>
      </c>
      <c r="J148" s="271"/>
      <c r="K148" s="271">
        <f>K103+K116+K128+K132+K136</f>
        <v>8342.8000000000011</v>
      </c>
      <c r="L148" s="271">
        <f>L103+L116+L128+L132+L136</f>
        <v>5129.4610000000002</v>
      </c>
      <c r="M148" s="271"/>
      <c r="N148" s="271">
        <f>N103+N116+N128+N132+N136</f>
        <v>4671.4000000000005</v>
      </c>
      <c r="O148" s="271">
        <f>O103+O116+O128+O132+O136</f>
        <v>12908.173000000001</v>
      </c>
      <c r="P148" s="271"/>
      <c r="Q148" s="271">
        <f>Q103+Q116+Q128+Q132+Q136</f>
        <v>4171.4000000000005</v>
      </c>
      <c r="R148" s="271">
        <f>R103+R116+R128+R132+R136</f>
        <v>4126.7139999999999</v>
      </c>
      <c r="S148" s="271"/>
      <c r="T148" s="271">
        <f>T103+T116+T128+T132+T136</f>
        <v>171.4</v>
      </c>
      <c r="U148" s="271">
        <f>U103+U116+U128+U132+U136</f>
        <v>0</v>
      </c>
      <c r="V148" s="271"/>
      <c r="W148" s="271">
        <f>W103+W116+W128+W132+W136</f>
        <v>4913.5750000000007</v>
      </c>
      <c r="X148" s="271">
        <f>X103+X116+X128+X132+X136</f>
        <v>4967.3749999999991</v>
      </c>
      <c r="Y148" s="271"/>
      <c r="Z148" s="271">
        <f>Z103+Z116+Z128+Z132+Z136</f>
        <v>9929.2250000000004</v>
      </c>
      <c r="AA148" s="271">
        <f>AA103+AA116+AA128+AA132+AA136</f>
        <v>0</v>
      </c>
      <c r="AB148" s="271">
        <f>AB103+AB116+AB128+AB132+AB136</f>
        <v>0</v>
      </c>
      <c r="AC148" s="271">
        <f>AC103+AC116+AC128+AC132+AC136</f>
        <v>13529.54</v>
      </c>
      <c r="AD148" s="271"/>
      <c r="AE148" s="271">
        <f>AE103+AE116+AE128+AE132+AE136</f>
        <v>171.4</v>
      </c>
      <c r="AF148" s="271">
        <f>AF103+AF116+AF128+AF132+AF136</f>
        <v>0</v>
      </c>
      <c r="AG148" s="271">
        <f>AG103+AG116+AG128+AG132+AG136</f>
        <v>0</v>
      </c>
      <c r="AH148" s="271">
        <f>AH103+AH116+AH128+AH132+AH136</f>
        <v>0</v>
      </c>
      <c r="AI148" s="271"/>
      <c r="AJ148" s="271">
        <f>AJ103+AJ116+AJ128+AJ132+AJ136</f>
        <v>11251.6</v>
      </c>
      <c r="AK148" s="271">
        <f>AK103+AK116+AK128+AK132+AK136</f>
        <v>0</v>
      </c>
      <c r="AL148" s="271">
        <f>AL103+AL116+AL128+AL132+AL136</f>
        <v>0</v>
      </c>
      <c r="AM148" s="271">
        <f>AM103+AM116+AM128+AM132+AM136</f>
        <v>10624.3</v>
      </c>
      <c r="AN148" s="271"/>
      <c r="AO148" s="271">
        <f>AO103+AO116+AO128+AO132+AO136</f>
        <v>7371.4000000000005</v>
      </c>
      <c r="AP148" s="271">
        <f>AP103+AP116+AP128+AP132+AP136</f>
        <v>0</v>
      </c>
      <c r="AQ148" s="271">
        <f>AQ103+AQ116+AQ128+AQ132+AQ136</f>
        <v>0</v>
      </c>
      <c r="AR148" s="271">
        <f>AR103+AR116+AR128+AR132+AR136</f>
        <v>6628.4459999999999</v>
      </c>
      <c r="AS148" s="271"/>
      <c r="AT148" s="271">
        <f>AT103+AT116+AT128+AT132+AT136</f>
        <v>4171.6000000000004</v>
      </c>
      <c r="AU148" s="271">
        <f>AU103+AU116+AU128+AU132+AU136</f>
        <v>0</v>
      </c>
      <c r="AV148" s="271">
        <f>AV103+AV116+AV128+AV132+AV136</f>
        <v>0</v>
      </c>
      <c r="AW148" s="271">
        <f>AW103+AW116+AW128+AW132+AW136</f>
        <v>0</v>
      </c>
      <c r="AX148" s="271"/>
      <c r="AY148" s="271">
        <f>AY103+AY116+AY128+AY132+AY136</f>
        <v>12796.800000000001</v>
      </c>
      <c r="AZ148" s="271">
        <f>AZ103+AZ116+AZ128+AZ132+AZ136</f>
        <v>0</v>
      </c>
      <c r="BA148" s="271"/>
      <c r="BB148" s="383"/>
      <c r="BC148" s="384"/>
    </row>
    <row r="149" spans="1:55" ht="15" customHeight="1" x14ac:dyDescent="0.3">
      <c r="A149" s="600"/>
      <c r="B149" s="600"/>
      <c r="C149" s="600"/>
      <c r="D149" s="272" t="s">
        <v>43</v>
      </c>
      <c r="E149" s="271">
        <f>E104+E117+E137</f>
        <v>21501</v>
      </c>
      <c r="F149" s="271">
        <f>F104+F117+F137</f>
        <v>21401.482</v>
      </c>
      <c r="G149" s="353">
        <f>F149/E149*100</f>
        <v>99.537147109436773</v>
      </c>
      <c r="H149" s="271">
        <f>H104+H117+H137</f>
        <v>0</v>
      </c>
      <c r="I149" s="271">
        <f>I104+I117+I137</f>
        <v>0</v>
      </c>
      <c r="J149" s="271"/>
      <c r="K149" s="271">
        <f>K104+K117+K137</f>
        <v>200</v>
      </c>
      <c r="L149" s="271">
        <f>L104+L117+L137</f>
        <v>3200</v>
      </c>
      <c r="M149" s="271"/>
      <c r="N149" s="271">
        <f>N104+N117+N137</f>
        <v>4000</v>
      </c>
      <c r="O149" s="271">
        <f>O104+O117+O137</f>
        <v>4000</v>
      </c>
      <c r="P149" s="271"/>
      <c r="Q149" s="271">
        <f>Q104+Q117+Q137</f>
        <v>0</v>
      </c>
      <c r="R149" s="271">
        <f>R104+R117+R137</f>
        <v>0</v>
      </c>
      <c r="S149" s="271"/>
      <c r="T149" s="271">
        <f>T104+T117+T137</f>
        <v>300</v>
      </c>
      <c r="U149" s="271">
        <f>U104+U117+U137</f>
        <v>450</v>
      </c>
      <c r="V149" s="271"/>
      <c r="W149" s="271">
        <f>W104+W117+W137</f>
        <v>4000</v>
      </c>
      <c r="X149" s="271">
        <f>X104+X117+X137</f>
        <v>4000</v>
      </c>
      <c r="Y149" s="271"/>
      <c r="Z149" s="271">
        <f>Z104+Z117+Z137</f>
        <v>9300</v>
      </c>
      <c r="AA149" s="271">
        <f>AA104+AA117+AA137</f>
        <v>0</v>
      </c>
      <c r="AB149" s="271">
        <f>AB104+AB117+AB137</f>
        <v>0</v>
      </c>
      <c r="AC149" s="271">
        <f>AC104+AC117+AC137</f>
        <v>5000</v>
      </c>
      <c r="AD149" s="271"/>
      <c r="AE149" s="271">
        <f>AE104+AE117+AE137</f>
        <v>0</v>
      </c>
      <c r="AF149" s="271">
        <f>AF104+AF117+AF137</f>
        <v>0</v>
      </c>
      <c r="AG149" s="271">
        <f>AG104+AG117+AG137</f>
        <v>0</v>
      </c>
      <c r="AH149" s="271">
        <f>AH104+AH117+AH137</f>
        <v>0</v>
      </c>
      <c r="AI149" s="271"/>
      <c r="AJ149" s="271">
        <f>AJ104+AJ117+AJ137</f>
        <v>3701</v>
      </c>
      <c r="AK149" s="271">
        <f>AK104+AK117+AK137</f>
        <v>0</v>
      </c>
      <c r="AL149" s="271">
        <f>AL104+AL117+AL137</f>
        <v>0</v>
      </c>
      <c r="AM149" s="271">
        <f>AM104+AM117+AM137</f>
        <v>4751.482</v>
      </c>
      <c r="AN149" s="271"/>
      <c r="AO149" s="271">
        <f>AO104+AO117+AO137</f>
        <v>0</v>
      </c>
      <c r="AP149" s="271">
        <f>AP104+AP117+AP137</f>
        <v>0</v>
      </c>
      <c r="AQ149" s="271">
        <f>AQ104+AQ117+AQ137</f>
        <v>0</v>
      </c>
      <c r="AR149" s="271">
        <f>AR104+AR117+AR137</f>
        <v>0</v>
      </c>
      <c r="AS149" s="271"/>
      <c r="AT149" s="271">
        <f>AT104+AT117+AT137</f>
        <v>0</v>
      </c>
      <c r="AU149" s="271">
        <f>AU104+AU117+AU137</f>
        <v>0</v>
      </c>
      <c r="AV149" s="271">
        <f>AV104+AV117+AV137</f>
        <v>0</v>
      </c>
      <c r="AW149" s="271">
        <f>AW104+AW117+AW137</f>
        <v>0</v>
      </c>
      <c r="AX149" s="271"/>
      <c r="AY149" s="271">
        <f>AY104+AY117+AY137</f>
        <v>0</v>
      </c>
      <c r="AZ149" s="271">
        <f>AZ104+AZ117+AZ137</f>
        <v>0</v>
      </c>
      <c r="BA149" s="271"/>
      <c r="BB149" s="383"/>
      <c r="BC149" s="384"/>
    </row>
    <row r="150" spans="1:55" ht="39.75" customHeight="1" x14ac:dyDescent="0.25">
      <c r="A150" s="600"/>
      <c r="B150" s="600"/>
      <c r="C150" s="600"/>
      <c r="D150" s="297" t="s">
        <v>316</v>
      </c>
      <c r="E150" s="271">
        <f>E105</f>
        <v>1000</v>
      </c>
      <c r="F150" s="271">
        <f>F105</f>
        <v>1000</v>
      </c>
      <c r="G150" s="353"/>
      <c r="H150" s="271">
        <f t="shared" ref="H150:I150" si="653">H105</f>
        <v>0</v>
      </c>
      <c r="I150" s="271">
        <f t="shared" si="653"/>
        <v>0</v>
      </c>
      <c r="J150" s="271"/>
      <c r="K150" s="271">
        <f t="shared" ref="K150:L150" si="654">K105</f>
        <v>0</v>
      </c>
      <c r="L150" s="271">
        <f t="shared" si="654"/>
        <v>0</v>
      </c>
      <c r="M150" s="271"/>
      <c r="N150" s="271">
        <f>N105</f>
        <v>1000</v>
      </c>
      <c r="O150" s="271">
        <f t="shared" ref="O150" si="655">O105</f>
        <v>0</v>
      </c>
      <c r="P150" s="271"/>
      <c r="Q150" s="271">
        <f t="shared" ref="Q150:R150" si="656">Q105</f>
        <v>0</v>
      </c>
      <c r="R150" s="271">
        <f t="shared" si="656"/>
        <v>0</v>
      </c>
      <c r="S150" s="271"/>
      <c r="T150" s="271">
        <f t="shared" ref="T150:U150" si="657">T105</f>
        <v>0</v>
      </c>
      <c r="U150" s="271">
        <f t="shared" si="657"/>
        <v>0</v>
      </c>
      <c r="V150" s="271"/>
      <c r="W150" s="271">
        <f t="shared" ref="W150:X150" si="658">W105</f>
        <v>0</v>
      </c>
      <c r="X150" s="271">
        <f t="shared" si="658"/>
        <v>0</v>
      </c>
      <c r="Y150" s="271"/>
      <c r="Z150" s="271">
        <f t="shared" ref="Z150:AC150" si="659">Z105</f>
        <v>0</v>
      </c>
      <c r="AA150" s="271">
        <f t="shared" si="659"/>
        <v>0</v>
      </c>
      <c r="AB150" s="271">
        <f t="shared" si="659"/>
        <v>0</v>
      </c>
      <c r="AC150" s="271">
        <f t="shared" si="659"/>
        <v>0</v>
      </c>
      <c r="AD150" s="271"/>
      <c r="AE150" s="271">
        <f t="shared" ref="AE150:AH150" si="660">AE105</f>
        <v>0</v>
      </c>
      <c r="AF150" s="271">
        <f t="shared" si="660"/>
        <v>0</v>
      </c>
      <c r="AG150" s="271">
        <f t="shared" si="660"/>
        <v>0</v>
      </c>
      <c r="AH150" s="271">
        <f t="shared" si="660"/>
        <v>0</v>
      </c>
      <c r="AI150" s="271"/>
      <c r="AJ150" s="271">
        <f t="shared" ref="AJ150:AM150" si="661">AJ105</f>
        <v>0</v>
      </c>
      <c r="AK150" s="271">
        <f t="shared" si="661"/>
        <v>0</v>
      </c>
      <c r="AL150" s="271">
        <f t="shared" si="661"/>
        <v>0</v>
      </c>
      <c r="AM150" s="271">
        <f t="shared" si="661"/>
        <v>1000</v>
      </c>
      <c r="AN150" s="271"/>
      <c r="AO150" s="271">
        <f t="shared" ref="AO150:AR150" si="662">AO105</f>
        <v>0</v>
      </c>
      <c r="AP150" s="271">
        <f t="shared" si="662"/>
        <v>0</v>
      </c>
      <c r="AQ150" s="271">
        <f t="shared" si="662"/>
        <v>0</v>
      </c>
      <c r="AR150" s="271">
        <f t="shared" si="662"/>
        <v>0</v>
      </c>
      <c r="AS150" s="271"/>
      <c r="AT150" s="271">
        <f t="shared" ref="AT150:AW150" si="663">AT105</f>
        <v>0</v>
      </c>
      <c r="AU150" s="271">
        <f t="shared" si="663"/>
        <v>0</v>
      </c>
      <c r="AV150" s="271">
        <f t="shared" si="663"/>
        <v>0</v>
      </c>
      <c r="AW150" s="271">
        <f t="shared" si="663"/>
        <v>0</v>
      </c>
      <c r="AX150" s="271"/>
      <c r="AY150" s="271">
        <f t="shared" ref="AY150:AZ150" si="664">AY105</f>
        <v>0</v>
      </c>
      <c r="AZ150" s="271">
        <f t="shared" si="664"/>
        <v>0</v>
      </c>
      <c r="BA150" s="271"/>
      <c r="BB150" s="383"/>
      <c r="BC150" s="384"/>
    </row>
    <row r="151" spans="1:55" ht="24.75" customHeight="1" x14ac:dyDescent="0.3">
      <c r="A151" s="596" t="s">
        <v>335</v>
      </c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  <c r="M151" s="597"/>
      <c r="N151" s="597"/>
      <c r="O151" s="597"/>
      <c r="P151" s="597"/>
      <c r="Q151" s="597"/>
      <c r="R151" s="597"/>
      <c r="S151" s="597"/>
      <c r="T151" s="597"/>
      <c r="U151" s="597"/>
      <c r="V151" s="597"/>
      <c r="W151" s="597"/>
      <c r="X151" s="597"/>
      <c r="Y151" s="597"/>
      <c r="Z151" s="597"/>
      <c r="AA151" s="597"/>
      <c r="AB151" s="597"/>
      <c r="AC151" s="597"/>
      <c r="AD151" s="597"/>
      <c r="AE151" s="597"/>
      <c r="AF151" s="597"/>
      <c r="AG151" s="597"/>
      <c r="AH151" s="597"/>
      <c r="AI151" s="597"/>
      <c r="AJ151" s="597"/>
      <c r="AK151" s="597"/>
      <c r="AL151" s="597"/>
      <c r="AM151" s="597"/>
      <c r="AN151" s="597"/>
      <c r="AO151" s="597"/>
      <c r="AP151" s="597"/>
      <c r="AQ151" s="597"/>
      <c r="AR151" s="597"/>
      <c r="AS151" s="597"/>
      <c r="AT151" s="597"/>
      <c r="AU151" s="597"/>
      <c r="AV151" s="597"/>
      <c r="AW151" s="597"/>
      <c r="AX151" s="597"/>
      <c r="AY151" s="597"/>
      <c r="AZ151" s="597"/>
      <c r="BA151" s="597"/>
      <c r="BB151" s="598"/>
      <c r="BC151" s="385"/>
    </row>
    <row r="152" spans="1:55" ht="29.1" customHeight="1" x14ac:dyDescent="0.3">
      <c r="A152" s="527" t="s">
        <v>16</v>
      </c>
      <c r="B152" s="527" t="s">
        <v>336</v>
      </c>
      <c r="C152" s="527" t="s">
        <v>338</v>
      </c>
      <c r="D152" s="138" t="s">
        <v>41</v>
      </c>
      <c r="E152" s="287">
        <f t="shared" ref="E152:AT152" si="665">E154</f>
        <v>20</v>
      </c>
      <c r="F152" s="287">
        <f t="shared" si="665"/>
        <v>20</v>
      </c>
      <c r="G152" s="287">
        <f t="shared" si="665"/>
        <v>0</v>
      </c>
      <c r="H152" s="287">
        <f t="shared" si="665"/>
        <v>0</v>
      </c>
      <c r="I152" s="287">
        <f t="shared" si="665"/>
        <v>0</v>
      </c>
      <c r="J152" s="287">
        <f t="shared" si="665"/>
        <v>0</v>
      </c>
      <c r="K152" s="287">
        <f t="shared" si="665"/>
        <v>20</v>
      </c>
      <c r="L152" s="287">
        <f t="shared" si="665"/>
        <v>0</v>
      </c>
      <c r="M152" s="287">
        <f t="shared" si="665"/>
        <v>0</v>
      </c>
      <c r="N152" s="287">
        <f t="shared" si="665"/>
        <v>0</v>
      </c>
      <c r="O152" s="287">
        <f t="shared" si="665"/>
        <v>20</v>
      </c>
      <c r="P152" s="266">
        <f t="shared" si="665"/>
        <v>0</v>
      </c>
      <c r="Q152" s="266">
        <f t="shared" si="665"/>
        <v>0</v>
      </c>
      <c r="R152" s="266">
        <f t="shared" si="665"/>
        <v>0</v>
      </c>
      <c r="S152" s="266">
        <f t="shared" si="665"/>
        <v>0</v>
      </c>
      <c r="T152" s="266">
        <f t="shared" si="665"/>
        <v>0</v>
      </c>
      <c r="U152" s="266">
        <f t="shared" si="665"/>
        <v>0</v>
      </c>
      <c r="V152" s="266">
        <f t="shared" si="665"/>
        <v>0</v>
      </c>
      <c r="W152" s="266">
        <f t="shared" si="665"/>
        <v>0</v>
      </c>
      <c r="X152" s="266">
        <f t="shared" si="665"/>
        <v>0</v>
      </c>
      <c r="Y152" s="266">
        <f t="shared" si="665"/>
        <v>0</v>
      </c>
      <c r="Z152" s="266">
        <f t="shared" si="665"/>
        <v>0</v>
      </c>
      <c r="AA152" s="266">
        <f t="shared" si="665"/>
        <v>0</v>
      </c>
      <c r="AB152" s="266">
        <f t="shared" si="665"/>
        <v>0</v>
      </c>
      <c r="AC152" s="266">
        <f t="shared" si="665"/>
        <v>0</v>
      </c>
      <c r="AD152" s="266">
        <f t="shared" si="665"/>
        <v>0</v>
      </c>
      <c r="AE152" s="266">
        <f t="shared" si="665"/>
        <v>0</v>
      </c>
      <c r="AF152" s="266">
        <f t="shared" si="665"/>
        <v>0</v>
      </c>
      <c r="AG152" s="266">
        <f t="shared" si="665"/>
        <v>0</v>
      </c>
      <c r="AH152" s="266">
        <f t="shared" si="665"/>
        <v>0</v>
      </c>
      <c r="AI152" s="266">
        <f t="shared" si="665"/>
        <v>0</v>
      </c>
      <c r="AJ152" s="266">
        <f t="shared" si="665"/>
        <v>0</v>
      </c>
      <c r="AK152" s="266">
        <f t="shared" si="665"/>
        <v>0</v>
      </c>
      <c r="AL152" s="266">
        <f t="shared" si="665"/>
        <v>0</v>
      </c>
      <c r="AM152" s="266" t="str">
        <f t="shared" si="665"/>
        <v>г</v>
      </c>
      <c r="AN152" s="266">
        <f t="shared" si="665"/>
        <v>0</v>
      </c>
      <c r="AO152" s="266">
        <f t="shared" si="665"/>
        <v>0</v>
      </c>
      <c r="AP152" s="266">
        <f t="shared" si="665"/>
        <v>0</v>
      </c>
      <c r="AQ152" s="266">
        <f t="shared" si="665"/>
        <v>0</v>
      </c>
      <c r="AR152" s="266">
        <f t="shared" si="665"/>
        <v>0</v>
      </c>
      <c r="AS152" s="266">
        <f t="shared" si="665"/>
        <v>0</v>
      </c>
      <c r="AT152" s="266">
        <f t="shared" si="665"/>
        <v>0</v>
      </c>
      <c r="AU152" s="283"/>
      <c r="AV152" s="284"/>
      <c r="AW152" s="266">
        <f t="shared" ref="AW152:BA152" si="666">AW154</f>
        <v>0</v>
      </c>
      <c r="AX152" s="266">
        <f t="shared" si="666"/>
        <v>0</v>
      </c>
      <c r="AY152" s="266">
        <f t="shared" si="666"/>
        <v>0</v>
      </c>
      <c r="AZ152" s="266">
        <f t="shared" si="666"/>
        <v>0</v>
      </c>
      <c r="BA152" s="266">
        <f t="shared" si="666"/>
        <v>0</v>
      </c>
      <c r="BB152" s="383"/>
      <c r="BC152" s="384"/>
    </row>
    <row r="153" spans="1:55" ht="37.950000000000003" customHeight="1" x14ac:dyDescent="0.3">
      <c r="A153" s="527"/>
      <c r="B153" s="527"/>
      <c r="C153" s="527"/>
      <c r="D153" s="267" t="s">
        <v>43</v>
      </c>
      <c r="E153" s="291">
        <f t="shared" ref="E153:AT153" si="667">E155</f>
        <v>20</v>
      </c>
      <c r="F153" s="291">
        <f t="shared" si="667"/>
        <v>20</v>
      </c>
      <c r="G153" s="291">
        <f t="shared" si="667"/>
        <v>0</v>
      </c>
      <c r="H153" s="291">
        <f t="shared" si="667"/>
        <v>0</v>
      </c>
      <c r="I153" s="291">
        <f t="shared" si="667"/>
        <v>0</v>
      </c>
      <c r="J153" s="291">
        <f t="shared" si="667"/>
        <v>0</v>
      </c>
      <c r="K153" s="291">
        <f t="shared" si="667"/>
        <v>20</v>
      </c>
      <c r="L153" s="291">
        <f t="shared" si="667"/>
        <v>0</v>
      </c>
      <c r="M153" s="291">
        <f t="shared" si="667"/>
        <v>0</v>
      </c>
      <c r="N153" s="291">
        <f t="shared" si="667"/>
        <v>0</v>
      </c>
      <c r="O153" s="291">
        <f t="shared" si="667"/>
        <v>20</v>
      </c>
      <c r="P153" s="279">
        <f t="shared" si="667"/>
        <v>0</v>
      </c>
      <c r="Q153" s="279">
        <f t="shared" si="667"/>
        <v>0</v>
      </c>
      <c r="R153" s="279">
        <f t="shared" si="667"/>
        <v>0</v>
      </c>
      <c r="S153" s="279">
        <f t="shared" si="667"/>
        <v>0</v>
      </c>
      <c r="T153" s="279">
        <f t="shared" si="667"/>
        <v>0</v>
      </c>
      <c r="U153" s="279">
        <f t="shared" si="667"/>
        <v>0</v>
      </c>
      <c r="V153" s="279">
        <f t="shared" si="667"/>
        <v>0</v>
      </c>
      <c r="W153" s="279">
        <f t="shared" si="667"/>
        <v>0</v>
      </c>
      <c r="X153" s="279">
        <f t="shared" si="667"/>
        <v>0</v>
      </c>
      <c r="Y153" s="279">
        <f t="shared" si="667"/>
        <v>0</v>
      </c>
      <c r="Z153" s="279">
        <f t="shared" si="667"/>
        <v>0</v>
      </c>
      <c r="AA153" s="279">
        <f t="shared" si="667"/>
        <v>0</v>
      </c>
      <c r="AB153" s="279">
        <f t="shared" si="667"/>
        <v>0</v>
      </c>
      <c r="AC153" s="279">
        <f t="shared" si="667"/>
        <v>0</v>
      </c>
      <c r="AD153" s="279">
        <f t="shared" si="667"/>
        <v>0</v>
      </c>
      <c r="AE153" s="279">
        <f t="shared" si="667"/>
        <v>0</v>
      </c>
      <c r="AF153" s="279">
        <f t="shared" si="667"/>
        <v>0</v>
      </c>
      <c r="AG153" s="279">
        <f t="shared" si="667"/>
        <v>0</v>
      </c>
      <c r="AH153" s="279">
        <f t="shared" si="667"/>
        <v>0</v>
      </c>
      <c r="AI153" s="279">
        <f t="shared" si="667"/>
        <v>0</v>
      </c>
      <c r="AJ153" s="279">
        <f t="shared" si="667"/>
        <v>0</v>
      </c>
      <c r="AK153" s="279">
        <f t="shared" si="667"/>
        <v>0</v>
      </c>
      <c r="AL153" s="279">
        <f t="shared" si="667"/>
        <v>0</v>
      </c>
      <c r="AM153" s="279">
        <f t="shared" si="667"/>
        <v>0</v>
      </c>
      <c r="AN153" s="279">
        <f t="shared" si="667"/>
        <v>0</v>
      </c>
      <c r="AO153" s="279">
        <f t="shared" si="667"/>
        <v>0</v>
      </c>
      <c r="AP153" s="279">
        <f t="shared" si="667"/>
        <v>0</v>
      </c>
      <c r="AQ153" s="279">
        <f t="shared" si="667"/>
        <v>0</v>
      </c>
      <c r="AR153" s="279">
        <f t="shared" si="667"/>
        <v>0</v>
      </c>
      <c r="AS153" s="279">
        <f t="shared" si="667"/>
        <v>0</v>
      </c>
      <c r="AT153" s="279">
        <f t="shared" si="667"/>
        <v>0</v>
      </c>
      <c r="AU153" s="285"/>
      <c r="AV153" s="286"/>
      <c r="AW153" s="279">
        <f t="shared" ref="AW153:BA153" si="668">AW155</f>
        <v>0</v>
      </c>
      <c r="AX153" s="279">
        <f t="shared" si="668"/>
        <v>0</v>
      </c>
      <c r="AY153" s="279">
        <f t="shared" si="668"/>
        <v>0</v>
      </c>
      <c r="AZ153" s="279">
        <f t="shared" si="668"/>
        <v>0</v>
      </c>
      <c r="BA153" s="279">
        <f t="shared" si="668"/>
        <v>0</v>
      </c>
      <c r="BB153" s="383"/>
      <c r="BC153" s="384"/>
    </row>
    <row r="154" spans="1:55" ht="96.75" customHeight="1" x14ac:dyDescent="0.3">
      <c r="A154" s="509" t="s">
        <v>16</v>
      </c>
      <c r="B154" s="599" t="s">
        <v>344</v>
      </c>
      <c r="C154" s="522"/>
      <c r="D154" s="139" t="s">
        <v>41</v>
      </c>
      <c r="E154" s="306">
        <f t="shared" ref="E154:Y154" si="669">E155</f>
        <v>20</v>
      </c>
      <c r="F154" s="306">
        <f t="shared" si="669"/>
        <v>20</v>
      </c>
      <c r="G154" s="306">
        <f t="shared" si="669"/>
        <v>0</v>
      </c>
      <c r="H154" s="295">
        <f t="shared" si="669"/>
        <v>0</v>
      </c>
      <c r="I154" s="295">
        <f t="shared" si="669"/>
        <v>0</v>
      </c>
      <c r="J154" s="295">
        <f t="shared" si="669"/>
        <v>0</v>
      </c>
      <c r="K154" s="296">
        <f t="shared" si="669"/>
        <v>20</v>
      </c>
      <c r="L154" s="296">
        <f t="shared" si="669"/>
        <v>0</v>
      </c>
      <c r="M154" s="296">
        <f t="shared" si="669"/>
        <v>0</v>
      </c>
      <c r="N154" s="295">
        <f t="shared" si="669"/>
        <v>0</v>
      </c>
      <c r="O154" s="295">
        <f t="shared" si="669"/>
        <v>20</v>
      </c>
      <c r="P154" s="184">
        <f t="shared" si="669"/>
        <v>0</v>
      </c>
      <c r="Q154" s="182">
        <f t="shared" si="669"/>
        <v>0</v>
      </c>
      <c r="R154" s="182">
        <f t="shared" si="669"/>
        <v>0</v>
      </c>
      <c r="S154" s="182">
        <f t="shared" si="669"/>
        <v>0</v>
      </c>
      <c r="T154" s="184">
        <f t="shared" si="669"/>
        <v>0</v>
      </c>
      <c r="U154" s="184">
        <f t="shared" si="669"/>
        <v>0</v>
      </c>
      <c r="V154" s="184">
        <f t="shared" si="669"/>
        <v>0</v>
      </c>
      <c r="W154" s="182">
        <f t="shared" si="669"/>
        <v>0</v>
      </c>
      <c r="X154" s="182">
        <f t="shared" si="669"/>
        <v>0</v>
      </c>
      <c r="Y154" s="182">
        <f t="shared" si="669"/>
        <v>0</v>
      </c>
      <c r="Z154" s="184">
        <f>Z155</f>
        <v>0</v>
      </c>
      <c r="AA154" s="275"/>
      <c r="AB154" s="281"/>
      <c r="AC154" s="184">
        <f>AC155</f>
        <v>0</v>
      </c>
      <c r="AD154" s="184">
        <f>AD155</f>
        <v>0</v>
      </c>
      <c r="AE154" s="182">
        <f>AE155</f>
        <v>0</v>
      </c>
      <c r="AF154" s="277"/>
      <c r="AG154" s="282"/>
      <c r="AH154" s="182">
        <f>AH155</f>
        <v>0</v>
      </c>
      <c r="AI154" s="182">
        <f>AI155</f>
        <v>0</v>
      </c>
      <c r="AJ154" s="184">
        <f>AJ155</f>
        <v>0</v>
      </c>
      <c r="AK154" s="275"/>
      <c r="AL154" s="281"/>
      <c r="AM154" s="184" t="s">
        <v>340</v>
      </c>
      <c r="AN154" s="184">
        <f>AN155</f>
        <v>0</v>
      </c>
      <c r="AO154" s="182">
        <f>AO155</f>
        <v>0</v>
      </c>
      <c r="AP154" s="277"/>
      <c r="AQ154" s="282"/>
      <c r="AR154" s="182">
        <f>AR155</f>
        <v>0</v>
      </c>
      <c r="AS154" s="182">
        <f>AS155</f>
        <v>0</v>
      </c>
      <c r="AT154" s="184">
        <f>AT155</f>
        <v>0</v>
      </c>
      <c r="AU154" s="274"/>
      <c r="AV154" s="276"/>
      <c r="AW154" s="184">
        <f>AW155</f>
        <v>0</v>
      </c>
      <c r="AX154" s="184">
        <f>AX155</f>
        <v>0</v>
      </c>
      <c r="AY154" s="182">
        <f>AY155</f>
        <v>0</v>
      </c>
      <c r="AZ154" s="182">
        <f>AZ155</f>
        <v>0</v>
      </c>
      <c r="BA154" s="182">
        <f>BA155</f>
        <v>0</v>
      </c>
      <c r="BB154" s="383"/>
      <c r="BC154" s="384"/>
    </row>
    <row r="155" spans="1:55" ht="97.5" customHeight="1" x14ac:dyDescent="0.3">
      <c r="A155" s="511"/>
      <c r="B155" s="599"/>
      <c r="C155" s="522"/>
      <c r="D155" s="268" t="s">
        <v>43</v>
      </c>
      <c r="E155" s="306">
        <f>H155+K155+N155+Q155+T155+W155+Z155+AE155+AJ155+AO155+AT155+AY155</f>
        <v>20</v>
      </c>
      <c r="F155" s="306">
        <f>I155+L155+O155+R155+U155+X155+AC155+AH155+AM155+AR155+AW155+AZ155</f>
        <v>20</v>
      </c>
      <c r="G155" s="306">
        <f>J155+M155+P155+S155+V155+Y155+AD155+AI155+AN155+AS155+AX155+BA155</f>
        <v>0</v>
      </c>
      <c r="H155" s="295"/>
      <c r="I155" s="295"/>
      <c r="J155" s="295"/>
      <c r="K155" s="296">
        <v>20</v>
      </c>
      <c r="L155" s="296"/>
      <c r="M155" s="296"/>
      <c r="N155" s="295"/>
      <c r="O155" s="295">
        <v>20</v>
      </c>
      <c r="P155" s="184"/>
      <c r="Q155" s="182"/>
      <c r="R155" s="182"/>
      <c r="S155" s="182"/>
      <c r="T155" s="184"/>
      <c r="U155" s="184"/>
      <c r="V155" s="184"/>
      <c r="W155" s="182"/>
      <c r="X155" s="182"/>
      <c r="Y155" s="182"/>
      <c r="Z155" s="184"/>
      <c r="AA155" s="184"/>
      <c r="AB155" s="184"/>
      <c r="AC155" s="184"/>
      <c r="AD155" s="184"/>
      <c r="AE155" s="182"/>
      <c r="AF155" s="182"/>
      <c r="AG155" s="182"/>
      <c r="AH155" s="182"/>
      <c r="AI155" s="182"/>
      <c r="AJ155" s="184"/>
      <c r="AK155" s="184"/>
      <c r="AL155" s="184"/>
      <c r="AM155" s="184"/>
      <c r="AN155" s="184"/>
      <c r="AO155" s="182"/>
      <c r="AP155" s="182"/>
      <c r="AQ155" s="182"/>
      <c r="AR155" s="182"/>
      <c r="AS155" s="182"/>
      <c r="AT155" s="184"/>
      <c r="AU155" s="184"/>
      <c r="AV155" s="184"/>
      <c r="AW155" s="184"/>
      <c r="AX155" s="184"/>
      <c r="AY155" s="182"/>
      <c r="AZ155" s="182"/>
      <c r="BA155" s="182"/>
      <c r="BB155" s="383"/>
      <c r="BC155" s="384"/>
    </row>
    <row r="156" spans="1:55" ht="22.5" customHeight="1" x14ac:dyDescent="0.3">
      <c r="A156" s="560"/>
      <c r="B156" s="600" t="s">
        <v>339</v>
      </c>
      <c r="C156" s="560"/>
      <c r="D156" s="140" t="s">
        <v>41</v>
      </c>
      <c r="E156" s="271">
        <f>E152</f>
        <v>20</v>
      </c>
      <c r="F156" s="271">
        <f>F152</f>
        <v>20</v>
      </c>
      <c r="G156" s="271"/>
      <c r="H156" s="271">
        <f>H152</f>
        <v>0</v>
      </c>
      <c r="I156" s="271">
        <f>I152</f>
        <v>0</v>
      </c>
      <c r="J156" s="271"/>
      <c r="K156" s="271">
        <f>K152</f>
        <v>20</v>
      </c>
      <c r="L156" s="271">
        <f>L152</f>
        <v>0</v>
      </c>
      <c r="M156" s="271"/>
      <c r="N156" s="271">
        <f>N152</f>
        <v>0</v>
      </c>
      <c r="O156" s="271">
        <f>O152</f>
        <v>20</v>
      </c>
      <c r="P156" s="270"/>
      <c r="Q156" s="270">
        <f>Q152</f>
        <v>0</v>
      </c>
      <c r="R156" s="270">
        <f>R152</f>
        <v>0</v>
      </c>
      <c r="S156" s="270"/>
      <c r="T156" s="270">
        <f>T152</f>
        <v>0</v>
      </c>
      <c r="U156" s="270">
        <f>U152</f>
        <v>0</v>
      </c>
      <c r="V156" s="270"/>
      <c r="W156" s="270">
        <f>W152</f>
        <v>0</v>
      </c>
      <c r="X156" s="270">
        <f>X152</f>
        <v>0</v>
      </c>
      <c r="Y156" s="270"/>
      <c r="Z156" s="270">
        <f t="shared" ref="Z156:AC156" si="670">Z152</f>
        <v>0</v>
      </c>
      <c r="AA156" s="270">
        <f t="shared" si="670"/>
        <v>0</v>
      </c>
      <c r="AB156" s="270">
        <f t="shared" si="670"/>
        <v>0</v>
      </c>
      <c r="AC156" s="270">
        <f t="shared" si="670"/>
        <v>0</v>
      </c>
      <c r="AD156" s="270"/>
      <c r="AE156" s="270">
        <f t="shared" ref="AE156:AH156" si="671">AE152</f>
        <v>0</v>
      </c>
      <c r="AF156" s="270">
        <f t="shared" si="671"/>
        <v>0</v>
      </c>
      <c r="AG156" s="270">
        <f t="shared" si="671"/>
        <v>0</v>
      </c>
      <c r="AH156" s="270">
        <f t="shared" si="671"/>
        <v>0</v>
      </c>
      <c r="AI156" s="270"/>
      <c r="AJ156" s="270">
        <f t="shared" ref="AJ156:AM156" si="672">AJ152</f>
        <v>0</v>
      </c>
      <c r="AK156" s="270">
        <f t="shared" si="672"/>
        <v>0</v>
      </c>
      <c r="AL156" s="270">
        <f t="shared" si="672"/>
        <v>0</v>
      </c>
      <c r="AM156" s="270" t="str">
        <f t="shared" si="672"/>
        <v>г</v>
      </c>
      <c r="AN156" s="270"/>
      <c r="AO156" s="270">
        <f t="shared" ref="AO156:AR156" si="673">AO152</f>
        <v>0</v>
      </c>
      <c r="AP156" s="270">
        <f t="shared" si="673"/>
        <v>0</v>
      </c>
      <c r="AQ156" s="270">
        <f t="shared" si="673"/>
        <v>0</v>
      </c>
      <c r="AR156" s="270">
        <f t="shared" si="673"/>
        <v>0</v>
      </c>
      <c r="AS156" s="270"/>
      <c r="AT156" s="270">
        <f t="shared" ref="AT156:AW156" si="674">AT152</f>
        <v>0</v>
      </c>
      <c r="AU156" s="270">
        <f t="shared" si="674"/>
        <v>0</v>
      </c>
      <c r="AV156" s="270">
        <f t="shared" si="674"/>
        <v>0</v>
      </c>
      <c r="AW156" s="270">
        <f t="shared" si="674"/>
        <v>0</v>
      </c>
      <c r="AX156" s="270"/>
      <c r="AY156" s="270">
        <f>AY152</f>
        <v>0</v>
      </c>
      <c r="AZ156" s="270">
        <f>AZ152</f>
        <v>0</v>
      </c>
      <c r="BA156" s="270"/>
      <c r="BB156" s="383"/>
      <c r="BC156" s="384"/>
    </row>
    <row r="157" spans="1:55" ht="29.1" customHeight="1" x14ac:dyDescent="0.3">
      <c r="A157" s="601"/>
      <c r="B157" s="600"/>
      <c r="C157" s="601"/>
      <c r="D157" s="272" t="s">
        <v>43</v>
      </c>
      <c r="E157" s="271">
        <f>E153</f>
        <v>20</v>
      </c>
      <c r="F157" s="271">
        <f>F153</f>
        <v>20</v>
      </c>
      <c r="G157" s="271"/>
      <c r="H157" s="271">
        <f>H153</f>
        <v>0</v>
      </c>
      <c r="I157" s="271">
        <f>I153</f>
        <v>0</v>
      </c>
      <c r="J157" s="271"/>
      <c r="K157" s="271">
        <f>K153</f>
        <v>20</v>
      </c>
      <c r="L157" s="271">
        <f>L153</f>
        <v>0</v>
      </c>
      <c r="M157" s="271"/>
      <c r="N157" s="271">
        <f>N153</f>
        <v>0</v>
      </c>
      <c r="O157" s="271">
        <f>O153</f>
        <v>20</v>
      </c>
      <c r="P157" s="270"/>
      <c r="Q157" s="270">
        <f>Q153</f>
        <v>0</v>
      </c>
      <c r="R157" s="270">
        <f>R153</f>
        <v>0</v>
      </c>
      <c r="S157" s="270"/>
      <c r="T157" s="270">
        <f>T153</f>
        <v>0</v>
      </c>
      <c r="U157" s="270">
        <f>U153</f>
        <v>0</v>
      </c>
      <c r="V157" s="270"/>
      <c r="W157" s="270">
        <f>W153</f>
        <v>0</v>
      </c>
      <c r="X157" s="270">
        <f>X153</f>
        <v>0</v>
      </c>
      <c r="Y157" s="270"/>
      <c r="Z157" s="270">
        <f t="shared" ref="Z157:AC157" si="675">Z153</f>
        <v>0</v>
      </c>
      <c r="AA157" s="270">
        <f t="shared" si="675"/>
        <v>0</v>
      </c>
      <c r="AB157" s="270">
        <f t="shared" si="675"/>
        <v>0</v>
      </c>
      <c r="AC157" s="270">
        <f t="shared" si="675"/>
        <v>0</v>
      </c>
      <c r="AD157" s="270"/>
      <c r="AE157" s="270">
        <f t="shared" ref="AE157:AH157" si="676">AE153</f>
        <v>0</v>
      </c>
      <c r="AF157" s="270">
        <f t="shared" si="676"/>
        <v>0</v>
      </c>
      <c r="AG157" s="270">
        <f t="shared" si="676"/>
        <v>0</v>
      </c>
      <c r="AH157" s="270">
        <f t="shared" si="676"/>
        <v>0</v>
      </c>
      <c r="AI157" s="270"/>
      <c r="AJ157" s="270">
        <f t="shared" ref="AJ157:AM157" si="677">AJ153</f>
        <v>0</v>
      </c>
      <c r="AK157" s="270">
        <f t="shared" si="677"/>
        <v>0</v>
      </c>
      <c r="AL157" s="270">
        <f t="shared" si="677"/>
        <v>0</v>
      </c>
      <c r="AM157" s="270">
        <f t="shared" si="677"/>
        <v>0</v>
      </c>
      <c r="AN157" s="270"/>
      <c r="AO157" s="270">
        <f t="shared" ref="AO157:AR157" si="678">AO153</f>
        <v>0</v>
      </c>
      <c r="AP157" s="270">
        <f t="shared" si="678"/>
        <v>0</v>
      </c>
      <c r="AQ157" s="270">
        <f t="shared" si="678"/>
        <v>0</v>
      </c>
      <c r="AR157" s="270">
        <f t="shared" si="678"/>
        <v>0</v>
      </c>
      <c r="AS157" s="270"/>
      <c r="AT157" s="270">
        <f t="shared" ref="AT157:AW157" si="679">AT153</f>
        <v>0</v>
      </c>
      <c r="AU157" s="270">
        <f t="shared" si="679"/>
        <v>0</v>
      </c>
      <c r="AV157" s="270">
        <f t="shared" si="679"/>
        <v>0</v>
      </c>
      <c r="AW157" s="270">
        <f t="shared" si="679"/>
        <v>0</v>
      </c>
      <c r="AX157" s="270"/>
      <c r="AY157" s="270">
        <f>AY153</f>
        <v>0</v>
      </c>
      <c r="AZ157" s="270">
        <f>AZ153</f>
        <v>0</v>
      </c>
      <c r="BA157" s="270"/>
      <c r="BB157" s="383"/>
      <c r="BC157" s="384"/>
    </row>
    <row r="158" spans="1:55" ht="19.95" customHeight="1" x14ac:dyDescent="0.3">
      <c r="A158" s="593" t="s">
        <v>260</v>
      </c>
      <c r="B158" s="594"/>
      <c r="C158" s="594"/>
      <c r="D158" s="594"/>
      <c r="E158" s="594"/>
      <c r="F158" s="594"/>
      <c r="G158" s="594"/>
      <c r="H158" s="594"/>
      <c r="I158" s="594"/>
      <c r="J158" s="594"/>
      <c r="K158" s="594"/>
      <c r="L158" s="594"/>
      <c r="M158" s="594"/>
      <c r="N158" s="594"/>
      <c r="O158" s="594"/>
      <c r="P158" s="594"/>
      <c r="Q158" s="594"/>
      <c r="R158" s="594"/>
      <c r="S158" s="594"/>
      <c r="T158" s="594"/>
      <c r="U158" s="594"/>
      <c r="V158" s="594"/>
      <c r="W158" s="594"/>
      <c r="X158" s="594"/>
      <c r="Y158" s="594"/>
      <c r="Z158" s="594"/>
      <c r="AA158" s="594"/>
      <c r="AB158" s="594"/>
      <c r="AC158" s="594"/>
      <c r="AD158" s="594"/>
      <c r="AE158" s="594"/>
      <c r="AF158" s="594"/>
      <c r="AG158" s="594"/>
      <c r="AH158" s="594"/>
      <c r="AI158" s="594"/>
      <c r="AJ158" s="594"/>
      <c r="AK158" s="594"/>
      <c r="AL158" s="594"/>
      <c r="AM158" s="594"/>
      <c r="AN158" s="594"/>
      <c r="AO158" s="594"/>
      <c r="AP158" s="594"/>
      <c r="AQ158" s="594"/>
      <c r="AR158" s="594"/>
      <c r="AS158" s="594"/>
      <c r="AT158" s="594"/>
      <c r="AU158" s="594"/>
      <c r="AV158" s="594"/>
      <c r="AW158" s="594"/>
      <c r="AX158" s="594"/>
      <c r="AY158" s="594"/>
      <c r="AZ158" s="594"/>
      <c r="BA158" s="594"/>
      <c r="BB158" s="594"/>
      <c r="BC158" s="595"/>
    </row>
    <row r="159" spans="1:55" ht="15" customHeight="1" x14ac:dyDescent="0.3">
      <c r="A159" s="605" t="s">
        <v>341</v>
      </c>
      <c r="B159" s="606"/>
      <c r="C159" s="607"/>
      <c r="D159" s="139" t="s">
        <v>41</v>
      </c>
      <c r="E159" s="332">
        <f>E160+E161</f>
        <v>99737.195999999996</v>
      </c>
      <c r="F159" s="332">
        <f>F160+F161</f>
        <v>82539.709010000006</v>
      </c>
      <c r="G159" s="332"/>
      <c r="H159" s="302">
        <f>H160+H161</f>
        <v>0</v>
      </c>
      <c r="I159" s="302">
        <f>I160+I161</f>
        <v>0</v>
      </c>
      <c r="J159" s="302"/>
      <c r="K159" s="296">
        <f>K160+K161</f>
        <v>8542.8000000000011</v>
      </c>
      <c r="L159" s="296">
        <f>L160+L161</f>
        <v>8785.2051200000005</v>
      </c>
      <c r="M159" s="296"/>
      <c r="N159" s="302">
        <f>N160+N161</f>
        <v>8372.5026200000011</v>
      </c>
      <c r="O159" s="302">
        <f>O160+O161</f>
        <v>17339.931499999999</v>
      </c>
      <c r="P159" s="302"/>
      <c r="Q159" s="296">
        <f>Q160+Q161</f>
        <v>4500.1710200000007</v>
      </c>
      <c r="R159" s="296">
        <f>R160+R161</f>
        <v>4455.4850200000001</v>
      </c>
      <c r="S159" s="296"/>
      <c r="T159" s="302">
        <f>T160+T161</f>
        <v>736.06223</v>
      </c>
      <c r="U159" s="302">
        <f>U160+U161</f>
        <v>893.81800999999996</v>
      </c>
      <c r="V159" s="302"/>
      <c r="W159" s="296">
        <f>W160+W161</f>
        <v>8913.5750000000007</v>
      </c>
      <c r="X159" s="296">
        <f>X160+X161</f>
        <v>8967.375</v>
      </c>
      <c r="Y159" s="296"/>
      <c r="Z159" s="302">
        <f t="shared" ref="Z159:AC159" si="680">Z160+Z161</f>
        <v>20476.247860000003</v>
      </c>
      <c r="AA159" s="302">
        <f t="shared" ca="1" si="680"/>
        <v>0</v>
      </c>
      <c r="AB159" s="302">
        <f t="shared" ca="1" si="680"/>
        <v>0</v>
      </c>
      <c r="AC159" s="302">
        <f t="shared" si="680"/>
        <v>19782.41286</v>
      </c>
      <c r="AD159" s="302"/>
      <c r="AE159" s="296">
        <f t="shared" ref="AE159:AH159" si="681">AE160+AE161</f>
        <v>171.4</v>
      </c>
      <c r="AF159" s="296">
        <f t="shared" ca="1" si="681"/>
        <v>0</v>
      </c>
      <c r="AG159" s="296">
        <f t="shared" ca="1" si="681"/>
        <v>0</v>
      </c>
      <c r="AH159" s="296">
        <f t="shared" si="681"/>
        <v>0</v>
      </c>
      <c r="AI159" s="296"/>
      <c r="AJ159" s="302">
        <f t="shared" ref="AJ159:AM159" si="682">AJ160+AJ161</f>
        <v>15609.517620000001</v>
      </c>
      <c r="AK159" s="302">
        <f t="shared" ca="1" si="682"/>
        <v>0</v>
      </c>
      <c r="AL159" s="302">
        <f t="shared" ca="1" si="682"/>
        <v>0</v>
      </c>
      <c r="AM159" s="302">
        <f t="shared" si="682"/>
        <v>14799.328879999999</v>
      </c>
      <c r="AN159" s="302"/>
      <c r="AO159" s="296">
        <f t="shared" ref="AO159:AR159" si="683">AO160+AO161</f>
        <v>7948.152</v>
      </c>
      <c r="AP159" s="296">
        <f t="shared" si="683"/>
        <v>0</v>
      </c>
      <c r="AQ159" s="296">
        <f t="shared" si="683"/>
        <v>0</v>
      </c>
      <c r="AR159" s="296">
        <f t="shared" si="683"/>
        <v>7516.1526199999998</v>
      </c>
      <c r="AS159" s="296"/>
      <c r="AT159" s="302">
        <f t="shared" ref="AT159:AW159" si="684">AT160+AT161</f>
        <v>6260.7381000000005</v>
      </c>
      <c r="AU159" s="302">
        <f t="shared" si="684"/>
        <v>0</v>
      </c>
      <c r="AV159" s="302">
        <f t="shared" si="684"/>
        <v>0</v>
      </c>
      <c r="AW159" s="302">
        <f t="shared" si="684"/>
        <v>0</v>
      </c>
      <c r="AX159" s="302"/>
      <c r="AY159" s="296">
        <f>AY160+AY161</f>
        <v>18206.029550000003</v>
      </c>
      <c r="AZ159" s="296">
        <f>AZ160+AZ161</f>
        <v>0</v>
      </c>
      <c r="BA159" s="296"/>
      <c r="BB159" s="543"/>
      <c r="BC159" s="384"/>
    </row>
    <row r="160" spans="1:55" ht="39" customHeight="1" x14ac:dyDescent="0.3">
      <c r="A160" s="608"/>
      <c r="B160" s="609"/>
      <c r="C160" s="610"/>
      <c r="D160" s="268" t="s">
        <v>2</v>
      </c>
      <c r="E160" s="306">
        <f>E99+E148</f>
        <v>73608.899999999994</v>
      </c>
      <c r="F160" s="306">
        <f>F99+F148</f>
        <v>60249.448320000003</v>
      </c>
      <c r="G160" s="306"/>
      <c r="H160" s="295">
        <f>H99+H148</f>
        <v>0</v>
      </c>
      <c r="I160" s="295">
        <f>I99+I148</f>
        <v>0</v>
      </c>
      <c r="J160" s="295"/>
      <c r="K160" s="296">
        <f>K99+K148</f>
        <v>8342.8000000000011</v>
      </c>
      <c r="L160" s="296">
        <f>L99+L148</f>
        <v>5408.2436200000002</v>
      </c>
      <c r="M160" s="296"/>
      <c r="N160" s="295">
        <f>N99+N148</f>
        <v>4995.2710300000008</v>
      </c>
      <c r="O160" s="295">
        <f>O99+O148</f>
        <v>13091.197410000001</v>
      </c>
      <c r="P160" s="295"/>
      <c r="Q160" s="296">
        <f>Q99+Q148</f>
        <v>4500.1710200000007</v>
      </c>
      <c r="R160" s="296">
        <f>R99+R148</f>
        <v>4455.4850200000001</v>
      </c>
      <c r="S160" s="296"/>
      <c r="T160" s="295">
        <f>T99+T148</f>
        <v>198.15938</v>
      </c>
      <c r="U160" s="295">
        <f>U99+U148</f>
        <v>34.529379999999996</v>
      </c>
      <c r="V160" s="295"/>
      <c r="W160" s="296">
        <f>W99+W148</f>
        <v>4913.5750000000007</v>
      </c>
      <c r="X160" s="296">
        <f>X99+X148</f>
        <v>4967.3749999999991</v>
      </c>
      <c r="Y160" s="296"/>
      <c r="Z160" s="295">
        <f>Z99+Z148</f>
        <v>10755.297140000001</v>
      </c>
      <c r="AA160" s="295">
        <f>AA99+AA148</f>
        <v>0</v>
      </c>
      <c r="AB160" s="295">
        <f>AB99+AB148</f>
        <v>0</v>
      </c>
      <c r="AC160" s="295">
        <f>AC99+AC148</f>
        <v>14359.941060000001</v>
      </c>
      <c r="AD160" s="295"/>
      <c r="AE160" s="296">
        <f>AE99+AE148</f>
        <v>171.4</v>
      </c>
      <c r="AF160" s="296">
        <f>AF99+AF148</f>
        <v>0</v>
      </c>
      <c r="AG160" s="296">
        <f>AG99+AG148</f>
        <v>0</v>
      </c>
      <c r="AH160" s="296">
        <f>AH99+AH148</f>
        <v>0</v>
      </c>
      <c r="AI160" s="296"/>
      <c r="AJ160" s="295">
        <f>AJ99+AJ148</f>
        <v>11609.441920000001</v>
      </c>
      <c r="AK160" s="295">
        <f>AK99+AK148</f>
        <v>0</v>
      </c>
      <c r="AL160" s="295">
        <f>AL99+AL148</f>
        <v>0</v>
      </c>
      <c r="AM160" s="295">
        <f>AM99+AM148</f>
        <v>10624.3</v>
      </c>
      <c r="AN160" s="295"/>
      <c r="AO160" s="296">
        <f>AO99+AO148</f>
        <v>7739.8460000000005</v>
      </c>
      <c r="AP160" s="296">
        <f>AP99+AP148</f>
        <v>0</v>
      </c>
      <c r="AQ160" s="296">
        <f>AQ99+AQ148</f>
        <v>0</v>
      </c>
      <c r="AR160" s="296">
        <f>AR99+AR148</f>
        <v>7308.3768300000002</v>
      </c>
      <c r="AS160" s="296"/>
      <c r="AT160" s="295">
        <f>AT99+AT148</f>
        <v>5564.0499400000008</v>
      </c>
      <c r="AU160" s="295">
        <f>AU99+AU148</f>
        <v>0</v>
      </c>
      <c r="AV160" s="295">
        <f>AV99+AV148</f>
        <v>0</v>
      </c>
      <c r="AW160" s="295">
        <f>AW99+AW148</f>
        <v>0</v>
      </c>
      <c r="AX160" s="295"/>
      <c r="AY160" s="296">
        <f>AY99+AY148</f>
        <v>14818.888570000001</v>
      </c>
      <c r="AZ160" s="296">
        <f>AZ99+AZ148</f>
        <v>0</v>
      </c>
      <c r="BA160" s="296"/>
      <c r="BB160" s="544"/>
      <c r="BC160" s="384"/>
    </row>
    <row r="161" spans="1:55" ht="31.5" customHeight="1" x14ac:dyDescent="0.3">
      <c r="A161" s="608"/>
      <c r="B161" s="609"/>
      <c r="C161" s="610"/>
      <c r="D161" s="269" t="s">
        <v>43</v>
      </c>
      <c r="E161" s="306">
        <f>E100+E117+E137</f>
        <v>26128.296000000002</v>
      </c>
      <c r="F161" s="306">
        <f>F100+F117+F137</f>
        <v>22290.260689999999</v>
      </c>
      <c r="G161" s="306"/>
      <c r="H161" s="295">
        <f>H100+H117+H137</f>
        <v>0</v>
      </c>
      <c r="I161" s="295">
        <f>I100+I117+I137</f>
        <v>0</v>
      </c>
      <c r="J161" s="295"/>
      <c r="K161" s="296">
        <f>K100+K117+K137</f>
        <v>200</v>
      </c>
      <c r="L161" s="296">
        <f>L100+L117+L137</f>
        <v>3376.9614999999999</v>
      </c>
      <c r="M161" s="296"/>
      <c r="N161" s="295">
        <f>N100+N117+N137</f>
        <v>3377.2315899999999</v>
      </c>
      <c r="O161" s="295">
        <f>O100+O117+O137</f>
        <v>4248.7340899999999</v>
      </c>
      <c r="P161" s="295"/>
      <c r="Q161" s="296">
        <f>Q100+Q117+Q137</f>
        <v>0</v>
      </c>
      <c r="R161" s="296">
        <f>R100+R117+R137</f>
        <v>0</v>
      </c>
      <c r="S161" s="296"/>
      <c r="T161" s="295">
        <f>T100+T117+T137</f>
        <v>537.90284999999994</v>
      </c>
      <c r="U161" s="295">
        <f>U100+U117+U137</f>
        <v>859.28863000000001</v>
      </c>
      <c r="V161" s="295"/>
      <c r="W161" s="296">
        <f>W100+W117+W137</f>
        <v>4000</v>
      </c>
      <c r="X161" s="296">
        <f>X100+X117+X137</f>
        <v>4000</v>
      </c>
      <c r="Y161" s="296"/>
      <c r="Z161" s="295">
        <f>Z100+Z117+Z137</f>
        <v>9720.9507200000007</v>
      </c>
      <c r="AA161" s="295">
        <f ca="1">AA100+AA117+AA137</f>
        <v>1257.4560200000001</v>
      </c>
      <c r="AB161" s="295">
        <f ca="1">AB100+AB117+AB137</f>
        <v>16627.299460000002</v>
      </c>
      <c r="AC161" s="295">
        <f>AC100+AC117+AC137</f>
        <v>5422.4718000000003</v>
      </c>
      <c r="AD161" s="295"/>
      <c r="AE161" s="296">
        <f>AE100+AE117+AE137</f>
        <v>0</v>
      </c>
      <c r="AF161" s="296">
        <f ca="1">AF100+AF117+AF137</f>
        <v>1257.4560200000001</v>
      </c>
      <c r="AG161" s="296">
        <f ca="1">AG100+AG117+AG137</f>
        <v>16627.299460000002</v>
      </c>
      <c r="AH161" s="296">
        <f>AH100+AH117+AH137</f>
        <v>0</v>
      </c>
      <c r="AI161" s="296"/>
      <c r="AJ161" s="295">
        <f>AJ100+AJ117+AJ137</f>
        <v>4000.0756999999999</v>
      </c>
      <c r="AK161" s="295">
        <f ca="1">AK100+AK117+AK137</f>
        <v>1257.4560200000001</v>
      </c>
      <c r="AL161" s="295">
        <f ca="1">AL100+AL117+AL137</f>
        <v>16627.299460000002</v>
      </c>
      <c r="AM161" s="295">
        <f>AM100+AM117+AM137</f>
        <v>4175.0288799999998</v>
      </c>
      <c r="AN161" s="295"/>
      <c r="AO161" s="296">
        <f>AO100+AO117+AO137+AO104</f>
        <v>208.30600000000001</v>
      </c>
      <c r="AP161" s="296">
        <f>AP100+AP117+AP137</f>
        <v>0</v>
      </c>
      <c r="AQ161" s="296">
        <f>AQ100+AQ117+AQ137</f>
        <v>0</v>
      </c>
      <c r="AR161" s="296">
        <f>AR100+AR117+AR137+AR104</f>
        <v>207.77579000000003</v>
      </c>
      <c r="AS161" s="296"/>
      <c r="AT161" s="295">
        <f>AT100+AT117+AT137+AT104</f>
        <v>696.68815999999993</v>
      </c>
      <c r="AU161" s="295">
        <f>AU100+AU117+AU137</f>
        <v>0</v>
      </c>
      <c r="AV161" s="295">
        <f>AV100+AV117+AV137</f>
        <v>0</v>
      </c>
      <c r="AW161" s="295">
        <f>AW100+AW117+AW137+AW104</f>
        <v>0</v>
      </c>
      <c r="AX161" s="295"/>
      <c r="AY161" s="296">
        <f>AY100+AY117+AY137+AY104</f>
        <v>3387.1409800000006</v>
      </c>
      <c r="AZ161" s="296">
        <f>AZ100+AZ117+AZ137+AZ104</f>
        <v>0</v>
      </c>
      <c r="BA161" s="296"/>
      <c r="BB161" s="544"/>
      <c r="BC161" s="384"/>
    </row>
    <row r="162" spans="1:55" ht="21" customHeight="1" x14ac:dyDescent="0.3">
      <c r="A162" s="611" t="s">
        <v>342</v>
      </c>
      <c r="B162" s="612"/>
      <c r="C162" s="613"/>
      <c r="D162" s="179" t="s">
        <v>41</v>
      </c>
      <c r="E162" s="332">
        <f>E163</f>
        <v>20</v>
      </c>
      <c r="F162" s="332">
        <f>F163</f>
        <v>20</v>
      </c>
      <c r="G162" s="332"/>
      <c r="H162" s="302">
        <f>H163</f>
        <v>0</v>
      </c>
      <c r="I162" s="302">
        <f>I163</f>
        <v>0</v>
      </c>
      <c r="J162" s="302"/>
      <c r="K162" s="296">
        <f>K163</f>
        <v>20</v>
      </c>
      <c r="L162" s="296">
        <f>L163</f>
        <v>0</v>
      </c>
      <c r="M162" s="296"/>
      <c r="N162" s="302">
        <f>N163</f>
        <v>0</v>
      </c>
      <c r="O162" s="302">
        <f>O163</f>
        <v>20</v>
      </c>
      <c r="P162" s="302"/>
      <c r="Q162" s="296">
        <f>Q163</f>
        <v>0</v>
      </c>
      <c r="R162" s="296">
        <f>R163</f>
        <v>0</v>
      </c>
      <c r="S162" s="296"/>
      <c r="T162" s="302">
        <f>T163</f>
        <v>0</v>
      </c>
      <c r="U162" s="302">
        <f>U163</f>
        <v>0</v>
      </c>
      <c r="V162" s="302"/>
      <c r="W162" s="296">
        <f>W163</f>
        <v>0</v>
      </c>
      <c r="X162" s="296">
        <f>X163</f>
        <v>0</v>
      </c>
      <c r="Y162" s="296"/>
      <c r="Z162" s="302">
        <f t="shared" ref="Z162:AC162" si="685">Z163</f>
        <v>0</v>
      </c>
      <c r="AA162" s="302">
        <f t="shared" si="685"/>
        <v>0</v>
      </c>
      <c r="AB162" s="302">
        <f t="shared" si="685"/>
        <v>0</v>
      </c>
      <c r="AC162" s="302">
        <f t="shared" si="685"/>
        <v>0</v>
      </c>
      <c r="AD162" s="302"/>
      <c r="AE162" s="296">
        <f t="shared" ref="AE162:AH162" si="686">AE163</f>
        <v>0</v>
      </c>
      <c r="AF162" s="296">
        <f t="shared" si="686"/>
        <v>0</v>
      </c>
      <c r="AG162" s="296">
        <f t="shared" si="686"/>
        <v>0</v>
      </c>
      <c r="AH162" s="296">
        <f t="shared" si="686"/>
        <v>0</v>
      </c>
      <c r="AI162" s="296"/>
      <c r="AJ162" s="302">
        <f t="shared" ref="AJ162:AM162" si="687">AJ163</f>
        <v>0</v>
      </c>
      <c r="AK162" s="302">
        <f t="shared" si="687"/>
        <v>0</v>
      </c>
      <c r="AL162" s="302">
        <f t="shared" si="687"/>
        <v>0</v>
      </c>
      <c r="AM162" s="302">
        <f t="shared" si="687"/>
        <v>0</v>
      </c>
      <c r="AN162" s="302"/>
      <c r="AO162" s="296">
        <f t="shared" ref="AO162:AR162" si="688">AO163</f>
        <v>0</v>
      </c>
      <c r="AP162" s="296">
        <f t="shared" si="688"/>
        <v>0</v>
      </c>
      <c r="AQ162" s="296">
        <f t="shared" si="688"/>
        <v>0</v>
      </c>
      <c r="AR162" s="296">
        <f t="shared" si="688"/>
        <v>0</v>
      </c>
      <c r="AS162" s="296"/>
      <c r="AT162" s="302">
        <f t="shared" ref="AT162:AW162" si="689">AT163</f>
        <v>0</v>
      </c>
      <c r="AU162" s="302">
        <f t="shared" si="689"/>
        <v>0</v>
      </c>
      <c r="AV162" s="302">
        <f t="shared" si="689"/>
        <v>0</v>
      </c>
      <c r="AW162" s="302">
        <f t="shared" si="689"/>
        <v>0</v>
      </c>
      <c r="AX162" s="302"/>
      <c r="AY162" s="296">
        <f>AY163</f>
        <v>0</v>
      </c>
      <c r="AZ162" s="296">
        <f>AZ163</f>
        <v>0</v>
      </c>
      <c r="BA162" s="296"/>
      <c r="BB162" s="543"/>
      <c r="BC162" s="384"/>
    </row>
    <row r="163" spans="1:55" ht="32.25" customHeight="1" x14ac:dyDescent="0.3">
      <c r="A163" s="614"/>
      <c r="B163" s="615"/>
      <c r="C163" s="616"/>
      <c r="D163" s="269" t="s">
        <v>43</v>
      </c>
      <c r="E163" s="306">
        <f>E157</f>
        <v>20</v>
      </c>
      <c r="F163" s="306">
        <f>F157</f>
        <v>20</v>
      </c>
      <c r="G163" s="306"/>
      <c r="H163" s="295">
        <f>H157</f>
        <v>0</v>
      </c>
      <c r="I163" s="295">
        <f>I157</f>
        <v>0</v>
      </c>
      <c r="J163" s="295"/>
      <c r="K163" s="296">
        <f>K157</f>
        <v>20</v>
      </c>
      <c r="L163" s="296">
        <f>L157</f>
        <v>0</v>
      </c>
      <c r="M163" s="296"/>
      <c r="N163" s="295">
        <f>N157</f>
        <v>0</v>
      </c>
      <c r="O163" s="295">
        <f>O157</f>
        <v>20</v>
      </c>
      <c r="P163" s="295"/>
      <c r="Q163" s="296">
        <f>Q157</f>
        <v>0</v>
      </c>
      <c r="R163" s="296">
        <f>R157</f>
        <v>0</v>
      </c>
      <c r="S163" s="296"/>
      <c r="T163" s="295">
        <f>T157</f>
        <v>0</v>
      </c>
      <c r="U163" s="295">
        <f>U157</f>
        <v>0</v>
      </c>
      <c r="V163" s="295"/>
      <c r="W163" s="296">
        <f>W157</f>
        <v>0</v>
      </c>
      <c r="X163" s="296">
        <f>X157</f>
        <v>0</v>
      </c>
      <c r="Y163" s="296"/>
      <c r="Z163" s="295">
        <f t="shared" ref="Z163:AC163" si="690">Z157</f>
        <v>0</v>
      </c>
      <c r="AA163" s="295">
        <f t="shared" si="690"/>
        <v>0</v>
      </c>
      <c r="AB163" s="295">
        <f t="shared" si="690"/>
        <v>0</v>
      </c>
      <c r="AC163" s="295">
        <f t="shared" si="690"/>
        <v>0</v>
      </c>
      <c r="AD163" s="295"/>
      <c r="AE163" s="296">
        <f t="shared" ref="AE163:AH163" si="691">AE157</f>
        <v>0</v>
      </c>
      <c r="AF163" s="296">
        <f t="shared" si="691"/>
        <v>0</v>
      </c>
      <c r="AG163" s="296">
        <f t="shared" si="691"/>
        <v>0</v>
      </c>
      <c r="AH163" s="296">
        <f t="shared" si="691"/>
        <v>0</v>
      </c>
      <c r="AI163" s="296"/>
      <c r="AJ163" s="295">
        <f t="shared" ref="AJ163:AM163" si="692">AJ157</f>
        <v>0</v>
      </c>
      <c r="AK163" s="295">
        <f t="shared" si="692"/>
        <v>0</v>
      </c>
      <c r="AL163" s="295">
        <f t="shared" si="692"/>
        <v>0</v>
      </c>
      <c r="AM163" s="295">
        <f t="shared" si="692"/>
        <v>0</v>
      </c>
      <c r="AN163" s="295"/>
      <c r="AO163" s="296">
        <f t="shared" ref="AO163:AR163" si="693">AO157</f>
        <v>0</v>
      </c>
      <c r="AP163" s="296">
        <f t="shared" si="693"/>
        <v>0</v>
      </c>
      <c r="AQ163" s="296">
        <f t="shared" si="693"/>
        <v>0</v>
      </c>
      <c r="AR163" s="296">
        <f t="shared" si="693"/>
        <v>0</v>
      </c>
      <c r="AS163" s="296"/>
      <c r="AT163" s="295">
        <f t="shared" ref="AT163:AW163" si="694">AT157</f>
        <v>0</v>
      </c>
      <c r="AU163" s="295">
        <f t="shared" si="694"/>
        <v>0</v>
      </c>
      <c r="AV163" s="295">
        <f t="shared" si="694"/>
        <v>0</v>
      </c>
      <c r="AW163" s="295">
        <f t="shared" si="694"/>
        <v>0</v>
      </c>
      <c r="AX163" s="295"/>
      <c r="AY163" s="296">
        <f>AY157</f>
        <v>0</v>
      </c>
      <c r="AZ163" s="296">
        <f>AZ157</f>
        <v>0</v>
      </c>
      <c r="BA163" s="296"/>
      <c r="BB163" s="544"/>
      <c r="BC163" s="384"/>
    </row>
    <row r="164" spans="1:55" s="100" customFormat="1" ht="27.6" customHeight="1" x14ac:dyDescent="0.3">
      <c r="A164" s="617" t="s">
        <v>343</v>
      </c>
      <c r="B164" s="618"/>
      <c r="C164" s="619"/>
      <c r="D164" s="139" t="s">
        <v>41</v>
      </c>
      <c r="E164" s="332">
        <f>E165</f>
        <v>1000</v>
      </c>
      <c r="F164" s="332">
        <f>F165</f>
        <v>1000</v>
      </c>
      <c r="G164" s="332"/>
      <c r="H164" s="302">
        <f>H165</f>
        <v>0</v>
      </c>
      <c r="I164" s="302">
        <f>I165</f>
        <v>0</v>
      </c>
      <c r="J164" s="302"/>
      <c r="K164" s="296">
        <f>K165</f>
        <v>0</v>
      </c>
      <c r="L164" s="296">
        <f>L165</f>
        <v>0</v>
      </c>
      <c r="M164" s="296"/>
      <c r="N164" s="302">
        <f>N165</f>
        <v>1000</v>
      </c>
      <c r="O164" s="302">
        <f>O165</f>
        <v>0</v>
      </c>
      <c r="P164" s="302"/>
      <c r="Q164" s="296">
        <f>Q165</f>
        <v>0</v>
      </c>
      <c r="R164" s="296">
        <f>R165</f>
        <v>0</v>
      </c>
      <c r="S164" s="296"/>
      <c r="T164" s="302">
        <f>T165</f>
        <v>0</v>
      </c>
      <c r="U164" s="302">
        <f>U165</f>
        <v>0</v>
      </c>
      <c r="V164" s="302"/>
      <c r="W164" s="296">
        <f>W165</f>
        <v>0</v>
      </c>
      <c r="X164" s="296">
        <f>X165</f>
        <v>0</v>
      </c>
      <c r="Y164" s="296"/>
      <c r="Z164" s="302">
        <f t="shared" ref="Z164:AC165" si="695">Z165</f>
        <v>0</v>
      </c>
      <c r="AA164" s="302">
        <f t="shared" si="695"/>
        <v>0</v>
      </c>
      <c r="AB164" s="302">
        <f t="shared" si="695"/>
        <v>0</v>
      </c>
      <c r="AC164" s="302">
        <f t="shared" si="695"/>
        <v>0</v>
      </c>
      <c r="AD164" s="302"/>
      <c r="AE164" s="296">
        <f t="shared" ref="AE164:AH165" si="696">AE165</f>
        <v>0</v>
      </c>
      <c r="AF164" s="296">
        <f t="shared" si="696"/>
        <v>0</v>
      </c>
      <c r="AG164" s="296">
        <f t="shared" si="696"/>
        <v>0</v>
      </c>
      <c r="AH164" s="296">
        <f t="shared" si="696"/>
        <v>0</v>
      </c>
      <c r="AI164" s="296"/>
      <c r="AJ164" s="302">
        <f t="shared" ref="AJ164:AM165" si="697">AJ165</f>
        <v>0</v>
      </c>
      <c r="AK164" s="302">
        <f t="shared" si="697"/>
        <v>0</v>
      </c>
      <c r="AL164" s="302">
        <f t="shared" si="697"/>
        <v>0</v>
      </c>
      <c r="AM164" s="302">
        <f t="shared" si="697"/>
        <v>1000</v>
      </c>
      <c r="AN164" s="302"/>
      <c r="AO164" s="296">
        <f t="shared" ref="AO164:AR165" si="698">AO165</f>
        <v>0</v>
      </c>
      <c r="AP164" s="296">
        <f t="shared" si="698"/>
        <v>0</v>
      </c>
      <c r="AQ164" s="296">
        <f t="shared" si="698"/>
        <v>0</v>
      </c>
      <c r="AR164" s="296">
        <f t="shared" si="698"/>
        <v>0</v>
      </c>
      <c r="AS164" s="296"/>
      <c r="AT164" s="302">
        <f t="shared" ref="AT164:AW165" si="699">AT165</f>
        <v>0</v>
      </c>
      <c r="AU164" s="302">
        <f t="shared" si="699"/>
        <v>0</v>
      </c>
      <c r="AV164" s="302">
        <f t="shared" si="699"/>
        <v>0</v>
      </c>
      <c r="AW164" s="302">
        <f t="shared" si="699"/>
        <v>0</v>
      </c>
      <c r="AX164" s="302"/>
      <c r="AY164" s="296">
        <f>AY165</f>
        <v>0</v>
      </c>
      <c r="AZ164" s="296">
        <f>AZ165</f>
        <v>0</v>
      </c>
      <c r="BA164" s="296"/>
      <c r="BB164" s="543"/>
      <c r="BC164" s="384"/>
    </row>
    <row r="165" spans="1:55" s="101" customFormat="1" ht="28.5" customHeight="1" x14ac:dyDescent="0.3">
      <c r="A165" s="620"/>
      <c r="B165" s="621"/>
      <c r="C165" s="622"/>
      <c r="D165" s="269" t="s">
        <v>43</v>
      </c>
      <c r="E165" s="306">
        <f>E166</f>
        <v>1000</v>
      </c>
      <c r="F165" s="306">
        <f>F166</f>
        <v>1000</v>
      </c>
      <c r="G165" s="306"/>
      <c r="H165" s="295">
        <f>H166</f>
        <v>0</v>
      </c>
      <c r="I165" s="295">
        <f>I166</f>
        <v>0</v>
      </c>
      <c r="J165" s="295"/>
      <c r="K165" s="296">
        <f>K166</f>
        <v>0</v>
      </c>
      <c r="L165" s="296">
        <f>L166</f>
        <v>0</v>
      </c>
      <c r="M165" s="296"/>
      <c r="N165" s="295">
        <f>N166</f>
        <v>1000</v>
      </c>
      <c r="O165" s="295">
        <f>O166</f>
        <v>0</v>
      </c>
      <c r="P165" s="295"/>
      <c r="Q165" s="296">
        <f>Q166</f>
        <v>0</v>
      </c>
      <c r="R165" s="296">
        <f>R166</f>
        <v>0</v>
      </c>
      <c r="S165" s="296"/>
      <c r="T165" s="295">
        <f>T166</f>
        <v>0</v>
      </c>
      <c r="U165" s="295">
        <f>U166</f>
        <v>0</v>
      </c>
      <c r="V165" s="295"/>
      <c r="W165" s="296">
        <f>W166</f>
        <v>0</v>
      </c>
      <c r="X165" s="296">
        <f>X166</f>
        <v>0</v>
      </c>
      <c r="Y165" s="296"/>
      <c r="Z165" s="295">
        <f t="shared" si="695"/>
        <v>0</v>
      </c>
      <c r="AA165" s="295">
        <f t="shared" si="695"/>
        <v>0</v>
      </c>
      <c r="AB165" s="295">
        <f t="shared" si="695"/>
        <v>0</v>
      </c>
      <c r="AC165" s="295">
        <f t="shared" si="695"/>
        <v>0</v>
      </c>
      <c r="AD165" s="295"/>
      <c r="AE165" s="296">
        <f t="shared" si="696"/>
        <v>0</v>
      </c>
      <c r="AF165" s="296">
        <f t="shared" si="696"/>
        <v>0</v>
      </c>
      <c r="AG165" s="296">
        <f t="shared" si="696"/>
        <v>0</v>
      </c>
      <c r="AH165" s="296">
        <f t="shared" si="696"/>
        <v>0</v>
      </c>
      <c r="AI165" s="296"/>
      <c r="AJ165" s="295">
        <f t="shared" si="697"/>
        <v>0</v>
      </c>
      <c r="AK165" s="295">
        <f t="shared" si="697"/>
        <v>0</v>
      </c>
      <c r="AL165" s="295">
        <f t="shared" si="697"/>
        <v>0</v>
      </c>
      <c r="AM165" s="295">
        <f t="shared" si="697"/>
        <v>1000</v>
      </c>
      <c r="AN165" s="295"/>
      <c r="AO165" s="296">
        <f t="shared" si="698"/>
        <v>0</v>
      </c>
      <c r="AP165" s="296">
        <f t="shared" si="698"/>
        <v>0</v>
      </c>
      <c r="AQ165" s="296">
        <f t="shared" si="698"/>
        <v>0</v>
      </c>
      <c r="AR165" s="296">
        <f t="shared" si="698"/>
        <v>0</v>
      </c>
      <c r="AS165" s="296"/>
      <c r="AT165" s="295">
        <f t="shared" si="699"/>
        <v>0</v>
      </c>
      <c r="AU165" s="295">
        <f t="shared" si="699"/>
        <v>0</v>
      </c>
      <c r="AV165" s="295">
        <f t="shared" si="699"/>
        <v>0</v>
      </c>
      <c r="AW165" s="295">
        <f t="shared" si="699"/>
        <v>0</v>
      </c>
      <c r="AX165" s="295"/>
      <c r="AY165" s="296">
        <f>AY166</f>
        <v>0</v>
      </c>
      <c r="AZ165" s="296">
        <f>AZ166</f>
        <v>0</v>
      </c>
      <c r="BA165" s="296"/>
      <c r="BB165" s="544"/>
      <c r="BC165" s="384"/>
    </row>
    <row r="166" spans="1:55" ht="42" customHeight="1" thickBot="1" x14ac:dyDescent="0.35">
      <c r="A166" s="620"/>
      <c r="B166" s="621"/>
      <c r="C166" s="622"/>
      <c r="D166" s="298" t="s">
        <v>316</v>
      </c>
      <c r="E166" s="306">
        <f>E150</f>
        <v>1000</v>
      </c>
      <c r="F166" s="306">
        <f>F150</f>
        <v>1000</v>
      </c>
      <c r="G166" s="306"/>
      <c r="H166" s="295">
        <f>H150</f>
        <v>0</v>
      </c>
      <c r="I166" s="295">
        <f>I150</f>
        <v>0</v>
      </c>
      <c r="J166" s="295"/>
      <c r="K166" s="296">
        <f>K150</f>
        <v>0</v>
      </c>
      <c r="L166" s="296">
        <f>L150</f>
        <v>0</v>
      </c>
      <c r="M166" s="296"/>
      <c r="N166" s="295">
        <f>N150</f>
        <v>1000</v>
      </c>
      <c r="O166" s="295">
        <f>O150</f>
        <v>0</v>
      </c>
      <c r="P166" s="295"/>
      <c r="Q166" s="296">
        <f>Q150</f>
        <v>0</v>
      </c>
      <c r="R166" s="296">
        <f>R150</f>
        <v>0</v>
      </c>
      <c r="S166" s="296"/>
      <c r="T166" s="295">
        <f>T150</f>
        <v>0</v>
      </c>
      <c r="U166" s="295">
        <f>U150</f>
        <v>0</v>
      </c>
      <c r="V166" s="295"/>
      <c r="W166" s="296">
        <f>W150</f>
        <v>0</v>
      </c>
      <c r="X166" s="296">
        <f>X150</f>
        <v>0</v>
      </c>
      <c r="Y166" s="296"/>
      <c r="Z166" s="295">
        <f t="shared" ref="Z166:AC166" si="700">Z150</f>
        <v>0</v>
      </c>
      <c r="AA166" s="295">
        <f t="shared" si="700"/>
        <v>0</v>
      </c>
      <c r="AB166" s="295">
        <f t="shared" si="700"/>
        <v>0</v>
      </c>
      <c r="AC166" s="295">
        <f t="shared" si="700"/>
        <v>0</v>
      </c>
      <c r="AD166" s="295"/>
      <c r="AE166" s="296">
        <f t="shared" ref="AE166:AH166" si="701">AE150</f>
        <v>0</v>
      </c>
      <c r="AF166" s="296">
        <f t="shared" si="701"/>
        <v>0</v>
      </c>
      <c r="AG166" s="296">
        <f t="shared" si="701"/>
        <v>0</v>
      </c>
      <c r="AH166" s="296">
        <f t="shared" si="701"/>
        <v>0</v>
      </c>
      <c r="AI166" s="296"/>
      <c r="AJ166" s="295">
        <f t="shared" ref="AJ166:AM166" si="702">AJ150</f>
        <v>0</v>
      </c>
      <c r="AK166" s="295">
        <f t="shared" si="702"/>
        <v>0</v>
      </c>
      <c r="AL166" s="295">
        <f t="shared" si="702"/>
        <v>0</v>
      </c>
      <c r="AM166" s="295">
        <f t="shared" si="702"/>
        <v>1000</v>
      </c>
      <c r="AN166" s="295"/>
      <c r="AO166" s="296">
        <f t="shared" ref="AO166:AR166" si="703">AO150</f>
        <v>0</v>
      </c>
      <c r="AP166" s="296">
        <f t="shared" si="703"/>
        <v>0</v>
      </c>
      <c r="AQ166" s="296">
        <f t="shared" si="703"/>
        <v>0</v>
      </c>
      <c r="AR166" s="296">
        <f t="shared" si="703"/>
        <v>0</v>
      </c>
      <c r="AS166" s="296"/>
      <c r="AT166" s="295">
        <f t="shared" ref="AT166:AW166" si="704">AT150</f>
        <v>0</v>
      </c>
      <c r="AU166" s="295">
        <f t="shared" si="704"/>
        <v>0</v>
      </c>
      <c r="AV166" s="295">
        <f t="shared" si="704"/>
        <v>0</v>
      </c>
      <c r="AW166" s="295">
        <f t="shared" si="704"/>
        <v>0</v>
      </c>
      <c r="AX166" s="295"/>
      <c r="AY166" s="296">
        <f>AY150</f>
        <v>0</v>
      </c>
      <c r="AZ166" s="296">
        <f>AZ150</f>
        <v>0</v>
      </c>
      <c r="BA166" s="296"/>
      <c r="BB166" s="544"/>
      <c r="BC166" s="384"/>
    </row>
    <row r="167" spans="1:55" ht="24" customHeight="1" x14ac:dyDescent="0.3">
      <c r="A167" s="604" t="s">
        <v>428</v>
      </c>
      <c r="B167" s="604"/>
      <c r="C167" s="604"/>
      <c r="D167" s="604"/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  <c r="R167" s="604"/>
      <c r="S167" s="604"/>
      <c r="T167" s="604"/>
      <c r="U167" s="604"/>
      <c r="V167" s="604"/>
      <c r="W167" s="604"/>
      <c r="X167" s="604"/>
      <c r="Y167" s="604"/>
      <c r="Z167" s="604"/>
      <c r="AA167" s="604"/>
      <c r="AB167" s="604"/>
      <c r="AC167" s="604"/>
      <c r="AD167" s="604"/>
      <c r="AE167" s="604"/>
      <c r="AF167" s="604"/>
      <c r="AG167" s="604"/>
      <c r="AH167" s="604"/>
      <c r="AI167" s="604"/>
      <c r="AJ167" s="604"/>
      <c r="AK167" s="604"/>
      <c r="AL167" s="604"/>
      <c r="AM167" s="604"/>
      <c r="AN167" s="604"/>
      <c r="AO167" s="604"/>
      <c r="AP167" s="604"/>
      <c r="AQ167" s="604"/>
      <c r="AR167" s="604"/>
      <c r="AS167" s="604"/>
      <c r="AT167" s="604"/>
      <c r="AU167" s="604"/>
      <c r="AV167" s="604"/>
      <c r="AW167" s="604"/>
      <c r="AX167" s="604"/>
      <c r="AY167" s="604"/>
      <c r="AZ167" s="604"/>
      <c r="BA167" s="604"/>
      <c r="BB167" s="604"/>
      <c r="BC167" s="358"/>
    </row>
    <row r="168" spans="1:55" ht="24" customHeight="1" x14ac:dyDescent="0.3">
      <c r="A168" s="541" t="s">
        <v>277</v>
      </c>
      <c r="B168" s="542"/>
      <c r="C168" s="542"/>
      <c r="D168" s="542"/>
      <c r="E168" s="542"/>
      <c r="F168" s="542"/>
      <c r="G168" s="542"/>
      <c r="H168" s="542"/>
      <c r="I168" s="542"/>
      <c r="J168" s="542"/>
      <c r="K168" s="542"/>
      <c r="L168" s="542"/>
      <c r="M168" s="542"/>
      <c r="N168" s="542"/>
      <c r="O168" s="542"/>
      <c r="P168" s="542"/>
      <c r="Q168" s="542"/>
      <c r="R168" s="542"/>
      <c r="S168" s="542"/>
      <c r="T168" s="542"/>
      <c r="U168" s="542"/>
      <c r="V168" s="542"/>
      <c r="W168" s="542"/>
      <c r="X168" s="542"/>
      <c r="Y168" s="542"/>
      <c r="Z168" s="542"/>
      <c r="AA168" s="542"/>
      <c r="AB168" s="542"/>
      <c r="AC168" s="542"/>
      <c r="AD168" s="542"/>
      <c r="AE168" s="542"/>
      <c r="AF168" s="542"/>
      <c r="AG168" s="542"/>
      <c r="AH168" s="542"/>
      <c r="AI168" s="542"/>
      <c r="AJ168" s="542"/>
      <c r="AK168" s="542"/>
      <c r="AL168" s="542"/>
      <c r="AM168" s="542"/>
      <c r="AN168" s="542"/>
      <c r="AO168" s="542"/>
      <c r="AP168" s="542"/>
      <c r="AQ168" s="542"/>
      <c r="AR168" s="542"/>
      <c r="AS168" s="542"/>
      <c r="AT168" s="542"/>
      <c r="AU168" s="542"/>
      <c r="AV168" s="542"/>
      <c r="AW168" s="542"/>
      <c r="AX168" s="542"/>
      <c r="AY168" s="542"/>
      <c r="AZ168" s="542"/>
      <c r="BA168" s="542"/>
      <c r="BB168" s="542"/>
      <c r="BC168" s="386"/>
    </row>
    <row r="169" spans="1:55" x14ac:dyDescent="0.3">
      <c r="A169" s="137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</row>
    <row r="170" spans="1:55" x14ac:dyDescent="0.25">
      <c r="A170" s="602" t="s">
        <v>391</v>
      </c>
      <c r="B170" s="602"/>
      <c r="C170" s="602"/>
      <c r="D170" s="602"/>
      <c r="E170" s="602"/>
      <c r="F170" s="602"/>
      <c r="G170" s="602"/>
      <c r="H170" s="602"/>
      <c r="I170" s="602"/>
      <c r="J170" s="602"/>
      <c r="K170" s="602"/>
      <c r="L170" s="602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602"/>
      <c r="Z170" s="602"/>
      <c r="AA170" s="602"/>
      <c r="AB170" s="602"/>
      <c r="AC170" s="602"/>
      <c r="AD170" s="602"/>
      <c r="AE170" s="602"/>
      <c r="AF170" s="602"/>
      <c r="AG170" s="602"/>
      <c r="AH170" s="602"/>
      <c r="AI170" s="602"/>
      <c r="AJ170" s="602"/>
      <c r="AK170" s="602"/>
      <c r="AL170" s="602"/>
      <c r="AM170" s="602"/>
      <c r="AN170" s="602"/>
      <c r="AO170" s="602"/>
      <c r="AP170" s="602"/>
      <c r="AQ170" s="602"/>
      <c r="AR170" s="602"/>
      <c r="AS170" s="602"/>
      <c r="AT170" s="602"/>
      <c r="AU170" s="602"/>
      <c r="AV170" s="602"/>
      <c r="AW170" s="602"/>
      <c r="AX170" s="602"/>
      <c r="AY170" s="602"/>
      <c r="AZ170" s="114"/>
      <c r="BA170" s="114"/>
    </row>
    <row r="171" spans="1:55" x14ac:dyDescent="0.2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</row>
    <row r="172" spans="1:55" ht="15.6" x14ac:dyDescent="0.3">
      <c r="A172" s="623" t="s">
        <v>389</v>
      </c>
      <c r="B172" s="623"/>
      <c r="C172" s="623"/>
      <c r="D172" s="145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</row>
    <row r="173" spans="1:55" x14ac:dyDescent="0.25">
      <c r="A173" s="146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T173" s="104"/>
      <c r="AU173" s="104"/>
      <c r="AV173" s="104"/>
      <c r="AW173" s="104"/>
      <c r="AX173" s="104"/>
      <c r="AY173" s="95"/>
      <c r="AZ173" s="95"/>
      <c r="BA173" s="95"/>
    </row>
    <row r="174" spans="1:55" x14ac:dyDescent="0.25">
      <c r="A174" s="146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T174" s="104"/>
      <c r="AU174" s="104"/>
      <c r="AV174" s="104"/>
      <c r="AW174" s="104"/>
      <c r="AX174" s="104"/>
      <c r="AY174" s="95"/>
      <c r="AZ174" s="95"/>
      <c r="BA174" s="95"/>
    </row>
    <row r="175" spans="1:55" x14ac:dyDescent="0.25">
      <c r="A175" s="146"/>
      <c r="B175" s="102" t="s">
        <v>261</v>
      </c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T175" s="104"/>
      <c r="AU175" s="104"/>
      <c r="AV175" s="104"/>
      <c r="AW175" s="104"/>
      <c r="AX175" s="104"/>
      <c r="AY175" s="95"/>
      <c r="AZ175" s="95"/>
      <c r="BA175" s="95"/>
    </row>
    <row r="176" spans="1:55" x14ac:dyDescent="0.25">
      <c r="A176" s="146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T176" s="104"/>
      <c r="AU176" s="104"/>
      <c r="AV176" s="104"/>
      <c r="AW176" s="104"/>
      <c r="AX176" s="104"/>
      <c r="AY176" s="95"/>
      <c r="AZ176" s="95"/>
      <c r="BA176" s="95"/>
    </row>
    <row r="177" spans="1:55" ht="13.8" x14ac:dyDescent="0.3">
      <c r="A177" s="602" t="s">
        <v>264</v>
      </c>
      <c r="B177" s="602"/>
      <c r="C177" s="602"/>
      <c r="D177" s="603"/>
      <c r="E177" s="603"/>
      <c r="F177" s="603"/>
      <c r="G177" s="603"/>
      <c r="H177" s="603"/>
      <c r="I177" s="603"/>
      <c r="J177" s="603"/>
      <c r="K177" s="603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</row>
    <row r="180" spans="1:55" ht="14.25" customHeight="1" x14ac:dyDescent="0.35">
      <c r="A180" s="117"/>
      <c r="B180" s="115"/>
      <c r="C180" s="115"/>
      <c r="D180" s="119"/>
      <c r="E180" s="120"/>
      <c r="F180" s="120"/>
      <c r="G180" s="120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5"/>
      <c r="AP180" s="115"/>
      <c r="AQ180" s="115"/>
      <c r="AR180" s="115"/>
      <c r="AS180" s="115"/>
      <c r="AT180" s="116"/>
      <c r="AU180" s="116"/>
      <c r="AV180" s="116"/>
      <c r="AW180" s="116"/>
      <c r="AX180" s="116"/>
      <c r="AY180" s="121"/>
      <c r="AZ180" s="95"/>
      <c r="BA180" s="95"/>
    </row>
    <row r="181" spans="1:55" x14ac:dyDescent="0.3">
      <c r="A181" s="103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T181" s="104"/>
      <c r="AU181" s="104"/>
      <c r="AV181" s="104"/>
      <c r="AW181" s="104"/>
      <c r="AX181" s="104"/>
      <c r="AY181" s="95"/>
      <c r="AZ181" s="95"/>
      <c r="BA181" s="95"/>
    </row>
    <row r="182" spans="1:55" x14ac:dyDescent="0.3">
      <c r="A182" s="103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T182" s="104"/>
      <c r="AU182" s="104"/>
      <c r="AV182" s="104"/>
      <c r="AW182" s="104"/>
      <c r="AX182" s="104"/>
      <c r="AY182" s="95"/>
      <c r="AZ182" s="95"/>
      <c r="BA182" s="95"/>
    </row>
    <row r="183" spans="1:55" x14ac:dyDescent="0.3">
      <c r="A183" s="103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T183" s="104"/>
      <c r="AU183" s="104"/>
      <c r="AV183" s="104"/>
      <c r="AW183" s="104"/>
      <c r="AX183" s="104"/>
      <c r="AY183" s="95"/>
      <c r="AZ183" s="95"/>
      <c r="BA183" s="95"/>
    </row>
    <row r="184" spans="1:55" x14ac:dyDescent="0.3">
      <c r="A184" s="103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T184" s="104"/>
      <c r="AU184" s="104"/>
      <c r="AV184" s="104"/>
      <c r="AW184" s="104"/>
      <c r="AX184" s="104"/>
      <c r="AY184" s="95"/>
      <c r="AZ184" s="95"/>
      <c r="BA184" s="95"/>
    </row>
    <row r="185" spans="1:55" x14ac:dyDescent="0.3">
      <c r="A185" s="105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T185" s="104"/>
      <c r="AU185" s="104"/>
      <c r="AV185" s="104"/>
      <c r="AW185" s="104"/>
      <c r="AX185" s="104"/>
      <c r="AY185" s="95"/>
      <c r="AZ185" s="95"/>
      <c r="BA185" s="95"/>
    </row>
    <row r="186" spans="1:55" ht="12.75" customHeight="1" x14ac:dyDescent="0.3">
      <c r="A186" s="103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T186" s="104"/>
      <c r="AU186" s="104"/>
      <c r="AV186" s="104"/>
      <c r="AW186" s="104"/>
      <c r="AX186" s="104"/>
      <c r="AY186" s="95"/>
      <c r="AZ186" s="95"/>
      <c r="BA186" s="95"/>
    </row>
    <row r="187" spans="1:55" x14ac:dyDescent="0.3">
      <c r="A187" s="103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T187" s="104"/>
      <c r="AU187" s="104"/>
      <c r="AV187" s="104"/>
      <c r="AW187" s="104"/>
      <c r="AX187" s="104"/>
      <c r="AY187" s="95"/>
      <c r="AZ187" s="95"/>
      <c r="BA187" s="95"/>
    </row>
    <row r="188" spans="1:55" x14ac:dyDescent="0.3">
      <c r="A188" s="103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T188" s="104"/>
      <c r="AU188" s="104"/>
      <c r="AV188" s="104"/>
      <c r="AW188" s="104"/>
      <c r="AX188" s="104"/>
      <c r="AY188" s="95"/>
      <c r="AZ188" s="95"/>
      <c r="BA188" s="95"/>
    </row>
    <row r="189" spans="1:55" s="102" customFormat="1" x14ac:dyDescent="0.3">
      <c r="A189" s="103"/>
      <c r="D189" s="106"/>
      <c r="E189" s="107"/>
      <c r="F189" s="107"/>
      <c r="G189" s="107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T189" s="104"/>
      <c r="AU189" s="104"/>
      <c r="AV189" s="104"/>
      <c r="AW189" s="104"/>
      <c r="AX189" s="104"/>
      <c r="AY189" s="95"/>
      <c r="AZ189" s="95"/>
      <c r="BA189" s="95"/>
      <c r="BB189" s="95"/>
      <c r="BC189" s="95"/>
    </row>
    <row r="190" spans="1:55" s="102" customFormat="1" x14ac:dyDescent="0.3">
      <c r="A190" s="103"/>
      <c r="D190" s="106"/>
      <c r="E190" s="107"/>
      <c r="F190" s="107"/>
      <c r="G190" s="107"/>
      <c r="BB190" s="95"/>
      <c r="BC190" s="95"/>
    </row>
    <row r="191" spans="1:55" s="102" customFormat="1" x14ac:dyDescent="0.3">
      <c r="A191" s="105"/>
      <c r="D191" s="106"/>
      <c r="E191" s="107"/>
      <c r="F191" s="107"/>
      <c r="G191" s="107"/>
      <c r="BB191" s="95"/>
      <c r="BC191" s="95"/>
    </row>
    <row r="192" spans="1:55" s="102" customFormat="1" x14ac:dyDescent="0.3">
      <c r="A192" s="103"/>
      <c r="D192" s="106"/>
      <c r="E192" s="107"/>
      <c r="F192" s="107"/>
      <c r="G192" s="107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T192" s="108"/>
      <c r="AU192" s="108"/>
      <c r="AV192" s="108"/>
      <c r="AW192" s="108"/>
      <c r="AX192" s="108"/>
      <c r="BB192" s="95"/>
      <c r="BC192" s="95"/>
    </row>
    <row r="193" spans="1:55" x14ac:dyDescent="0.3">
      <c r="A193" s="103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T193" s="108"/>
      <c r="AU193" s="108"/>
      <c r="AV193" s="108"/>
      <c r="AW193" s="108"/>
      <c r="AX193" s="108"/>
    </row>
    <row r="194" spans="1:55" x14ac:dyDescent="0.3">
      <c r="A194" s="103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T194" s="108"/>
      <c r="AU194" s="108"/>
      <c r="AV194" s="108"/>
      <c r="AW194" s="108"/>
      <c r="AX194" s="108"/>
    </row>
    <row r="195" spans="1:55" x14ac:dyDescent="0.3">
      <c r="A195" s="103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T195" s="108"/>
      <c r="AU195" s="108"/>
      <c r="AV195" s="108"/>
      <c r="AW195" s="108"/>
      <c r="AX195" s="108"/>
    </row>
    <row r="196" spans="1:55" x14ac:dyDescent="0.3">
      <c r="A196" s="103"/>
    </row>
    <row r="198" spans="1:55" s="102" customFormat="1" ht="49.5" customHeight="1" x14ac:dyDescent="0.3">
      <c r="D198" s="106"/>
      <c r="E198" s="107"/>
      <c r="F198" s="107"/>
      <c r="G198" s="107"/>
      <c r="BB198" s="95"/>
      <c r="BC198" s="95"/>
    </row>
  </sheetData>
  <mergeCells count="223">
    <mergeCell ref="A26:BC26"/>
    <mergeCell ref="A101:BC101"/>
    <mergeCell ref="A30:A32"/>
    <mergeCell ref="B30:B32"/>
    <mergeCell ref="C30:C32"/>
    <mergeCell ref="C36:C38"/>
    <mergeCell ref="A51:A53"/>
    <mergeCell ref="B51:B53"/>
    <mergeCell ref="C51:C53"/>
    <mergeCell ref="C78:C80"/>
    <mergeCell ref="BB30:BB32"/>
    <mergeCell ref="A75:A77"/>
    <mergeCell ref="B75:B77"/>
    <mergeCell ref="C75:C77"/>
    <mergeCell ref="C66:C68"/>
    <mergeCell ref="BB33:BB35"/>
    <mergeCell ref="A36:A38"/>
    <mergeCell ref="B36:B38"/>
    <mergeCell ref="B27:B29"/>
    <mergeCell ref="C27:C29"/>
    <mergeCell ref="BB27:BB29"/>
    <mergeCell ref="A33:A35"/>
    <mergeCell ref="B33:B35"/>
    <mergeCell ref="C33:C35"/>
    <mergeCell ref="B147:B150"/>
    <mergeCell ref="C147:C150"/>
    <mergeCell ref="A152:A153"/>
    <mergeCell ref="A141:A143"/>
    <mergeCell ref="B121:B123"/>
    <mergeCell ref="C121:C123"/>
    <mergeCell ref="A127:A128"/>
    <mergeCell ref="B127:B128"/>
    <mergeCell ref="C127:C128"/>
    <mergeCell ref="C124:C126"/>
    <mergeCell ref="BB135:BB137"/>
    <mergeCell ref="B129:B130"/>
    <mergeCell ref="C129:C130"/>
    <mergeCell ref="BB141:BB143"/>
    <mergeCell ref="BB138:BB140"/>
    <mergeCell ref="BB129:BB130"/>
    <mergeCell ref="B118:B120"/>
    <mergeCell ref="C118:C120"/>
    <mergeCell ref="A133:A134"/>
    <mergeCell ref="B133:B134"/>
    <mergeCell ref="C133:C134"/>
    <mergeCell ref="A177:K177"/>
    <mergeCell ref="A167:BB167"/>
    <mergeCell ref="A170:AY170"/>
    <mergeCell ref="A159:C161"/>
    <mergeCell ref="BB159:BB161"/>
    <mergeCell ref="A162:C163"/>
    <mergeCell ref="A164:C166"/>
    <mergeCell ref="BB164:BB166"/>
    <mergeCell ref="BB162:BB163"/>
    <mergeCell ref="A172:C172"/>
    <mergeCell ref="B95:B97"/>
    <mergeCell ref="A158:BC158"/>
    <mergeCell ref="B152:B153"/>
    <mergeCell ref="C152:C153"/>
    <mergeCell ref="A151:BB151"/>
    <mergeCell ref="B154:B155"/>
    <mergeCell ref="C154:C155"/>
    <mergeCell ref="A154:A155"/>
    <mergeCell ref="A147:A150"/>
    <mergeCell ref="B156:B157"/>
    <mergeCell ref="A156:A157"/>
    <mergeCell ref="C156:C157"/>
    <mergeCell ref="BB127:BB128"/>
    <mergeCell ref="A129:A130"/>
    <mergeCell ref="B141:B143"/>
    <mergeCell ref="C141:C143"/>
    <mergeCell ref="A131:A132"/>
    <mergeCell ref="B131:B132"/>
    <mergeCell ref="C131:C132"/>
    <mergeCell ref="BB131:BB132"/>
    <mergeCell ref="BB133:BB134"/>
    <mergeCell ref="A135:A137"/>
    <mergeCell ref="B135:B137"/>
    <mergeCell ref="C135:C137"/>
    <mergeCell ref="N7:P7"/>
    <mergeCell ref="BB69:BB71"/>
    <mergeCell ref="A72:A74"/>
    <mergeCell ref="B72:B74"/>
    <mergeCell ref="C72:C74"/>
    <mergeCell ref="BB72:BB74"/>
    <mergeCell ref="BB98:BB100"/>
    <mergeCell ref="A84:A85"/>
    <mergeCell ref="B84:B85"/>
    <mergeCell ref="C84:C85"/>
    <mergeCell ref="A69:A71"/>
    <mergeCell ref="B69:B71"/>
    <mergeCell ref="A78:A80"/>
    <mergeCell ref="B78:B80"/>
    <mergeCell ref="A86:A88"/>
    <mergeCell ref="B86:B88"/>
    <mergeCell ref="C86:C88"/>
    <mergeCell ref="A89:A91"/>
    <mergeCell ref="A92:A94"/>
    <mergeCell ref="B89:B91"/>
    <mergeCell ref="B92:B94"/>
    <mergeCell ref="C89:C91"/>
    <mergeCell ref="C92:C94"/>
    <mergeCell ref="A95:A97"/>
    <mergeCell ref="A27:A29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Z7:AD7"/>
    <mergeCell ref="AE7:AI7"/>
    <mergeCell ref="AJ7:AN7"/>
    <mergeCell ref="AO7:AS7"/>
    <mergeCell ref="AT7:AX7"/>
    <mergeCell ref="T7:V7"/>
    <mergeCell ref="K7:M7"/>
    <mergeCell ref="BB66:BB68"/>
    <mergeCell ref="W7:Y7"/>
    <mergeCell ref="A14:C17"/>
    <mergeCell ref="A168:BB168"/>
    <mergeCell ref="A144:A146"/>
    <mergeCell ref="B144:B146"/>
    <mergeCell ref="C144:C146"/>
    <mergeCell ref="BB144:BB146"/>
    <mergeCell ref="BB75:BB77"/>
    <mergeCell ref="BB57:BB59"/>
    <mergeCell ref="BB60:BB62"/>
    <mergeCell ref="BB63:BB65"/>
    <mergeCell ref="BB10:BB13"/>
    <mergeCell ref="BB14:BB17"/>
    <mergeCell ref="A10:C13"/>
    <mergeCell ref="Q7:S7"/>
    <mergeCell ref="A98:A100"/>
    <mergeCell ref="A18:C21"/>
    <mergeCell ref="A138:A140"/>
    <mergeCell ref="B138:B140"/>
    <mergeCell ref="C138:C140"/>
    <mergeCell ref="A22:C25"/>
    <mergeCell ref="B98:B100"/>
    <mergeCell ref="C98:C100"/>
    <mergeCell ref="BB81:BB83"/>
    <mergeCell ref="BC6:BC8"/>
    <mergeCell ref="A112:A114"/>
    <mergeCell ref="B112:B114"/>
    <mergeCell ref="C112:C114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42:A44"/>
    <mergeCell ref="B42:B44"/>
    <mergeCell ref="C42:C44"/>
    <mergeCell ref="BB42:BB44"/>
    <mergeCell ref="A45:A47"/>
    <mergeCell ref="B45:B47"/>
    <mergeCell ref="C45:C47"/>
    <mergeCell ref="BB45:BB47"/>
    <mergeCell ref="A66:A68"/>
    <mergeCell ref="B66:B68"/>
    <mergeCell ref="C69:C71"/>
    <mergeCell ref="BB121:BB123"/>
    <mergeCell ref="A124:A126"/>
    <mergeCell ref="B124:B126"/>
    <mergeCell ref="BB124:BB126"/>
    <mergeCell ref="BB51:BB53"/>
    <mergeCell ref="A115:A117"/>
    <mergeCell ref="B115:B117"/>
    <mergeCell ref="A106:A107"/>
    <mergeCell ref="B106:B107"/>
    <mergeCell ref="C106:C107"/>
    <mergeCell ref="BB106:BB107"/>
    <mergeCell ref="A118:A120"/>
    <mergeCell ref="BB118:BB120"/>
    <mergeCell ref="A121:A123"/>
    <mergeCell ref="A54:A56"/>
    <mergeCell ref="B54:B56"/>
    <mergeCell ref="C54:C56"/>
    <mergeCell ref="BB54:BB56"/>
    <mergeCell ref="C102:C104"/>
    <mergeCell ref="BB102:BB104"/>
    <mergeCell ref="A81:A83"/>
    <mergeCell ref="B81:B83"/>
    <mergeCell ref="C81:C83"/>
    <mergeCell ref="C95:C97"/>
    <mergeCell ref="BC11:BC15"/>
    <mergeCell ref="BC16:BC25"/>
    <mergeCell ref="BB110:BB111"/>
    <mergeCell ref="C115:C117"/>
    <mergeCell ref="BB115:BB117"/>
    <mergeCell ref="BB36:BB38"/>
    <mergeCell ref="A39:A41"/>
    <mergeCell ref="B39:B41"/>
    <mergeCell ref="C39:C41"/>
    <mergeCell ref="BB39:BB41"/>
    <mergeCell ref="A48:A50"/>
    <mergeCell ref="B48:B50"/>
    <mergeCell ref="C48:C50"/>
    <mergeCell ref="BB48:BB50"/>
    <mergeCell ref="A102:A104"/>
    <mergeCell ref="B102:B104"/>
    <mergeCell ref="A108:A109"/>
    <mergeCell ref="B108:B109"/>
    <mergeCell ref="C108:C109"/>
    <mergeCell ref="BB108:BB109"/>
    <mergeCell ref="A110:A111"/>
    <mergeCell ref="B110:B111"/>
    <mergeCell ref="C110:C111"/>
  </mergeCells>
  <pageMargins left="0.25" right="0.25" top="0.75" bottom="0.75" header="0.3" footer="0.3"/>
  <pageSetup paperSize="9" scale="3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"/>
  <sheetViews>
    <sheetView topLeftCell="A30" zoomScale="72" zoomScaleNormal="72" workbookViewId="0">
      <selection activeCell="E12" sqref="E12"/>
    </sheetView>
  </sheetViews>
  <sheetFormatPr defaultColWidth="9.109375" defaultRowHeight="13.8" x14ac:dyDescent="0.25"/>
  <cols>
    <col min="1" max="1" width="5.88671875" style="125" customWidth="1"/>
    <col min="2" max="2" width="57.109375" style="126" customWidth="1"/>
    <col min="3" max="3" width="18.109375" style="126" customWidth="1"/>
    <col min="4" max="4" width="11.109375" style="126" customWidth="1"/>
    <col min="5" max="5" width="8" style="126" customWidth="1"/>
    <col min="6" max="6" width="11" style="405" customWidth="1"/>
    <col min="7" max="7" width="0.44140625" style="126" hidden="1" customWidth="1"/>
    <col min="8" max="8" width="18.109375" style="126" hidden="1" customWidth="1"/>
    <col min="9" max="9" width="14.33203125" style="126" hidden="1" customWidth="1"/>
    <col min="10" max="10" width="21" style="126" hidden="1" customWidth="1"/>
    <col min="11" max="11" width="21.6640625" style="126" hidden="1" customWidth="1"/>
    <col min="12" max="12" width="24.33203125" style="126" hidden="1" customWidth="1"/>
    <col min="13" max="13" width="12.109375" style="431" customWidth="1"/>
    <col min="14" max="14" width="13.33203125" style="431" customWidth="1"/>
    <col min="15" max="15" width="9.6640625" style="431" customWidth="1"/>
    <col min="16" max="16" width="14" style="431" hidden="1" customWidth="1"/>
    <col min="17" max="17" width="19.6640625" style="431" hidden="1" customWidth="1"/>
    <col min="18" max="18" width="24.33203125" style="431" hidden="1" customWidth="1"/>
    <col min="19" max="19" width="18.109375" style="431" hidden="1" customWidth="1"/>
    <col min="20" max="20" width="19.44140625" style="431" hidden="1" customWidth="1"/>
    <col min="21" max="21" width="0.109375" style="431" hidden="1" customWidth="1"/>
    <col min="22" max="22" width="8.33203125" style="431" customWidth="1"/>
    <col min="23" max="23" width="6.88671875" style="431" customWidth="1"/>
    <col min="24" max="24" width="9.44140625" style="431" customWidth="1"/>
    <col min="25" max="25" width="6.109375" style="431" hidden="1" customWidth="1"/>
    <col min="26" max="26" width="6.5546875" style="431" hidden="1" customWidth="1"/>
    <col min="27" max="27" width="3.6640625" style="431" hidden="1" customWidth="1"/>
    <col min="28" max="28" width="6.109375" style="431" hidden="1" customWidth="1"/>
    <col min="29" max="29" width="6.5546875" style="431" hidden="1" customWidth="1"/>
    <col min="30" max="30" width="3.109375" style="431" hidden="1" customWidth="1"/>
    <col min="31" max="31" width="10.6640625" style="431" customWidth="1"/>
    <col min="32" max="32" width="8.6640625" style="431" customWidth="1"/>
    <col min="33" max="33" width="8.5546875" style="431" customWidth="1"/>
    <col min="34" max="35" width="6.5546875" style="431" customWidth="1"/>
    <col min="36" max="36" width="7.6640625" style="431" customWidth="1"/>
    <col min="37" max="37" width="6.5546875" style="431" customWidth="1"/>
    <col min="38" max="38" width="6.88671875" style="431" customWidth="1"/>
    <col min="39" max="39" width="3.109375" style="431" customWidth="1"/>
    <col min="40" max="40" width="7.44140625" style="126" customWidth="1"/>
    <col min="41" max="41" width="7.5546875" style="126" customWidth="1"/>
    <col min="42" max="42" width="10.44140625" style="126" customWidth="1"/>
    <col min="43" max="43" width="24.109375" style="126" customWidth="1"/>
    <col min="44" max="16384" width="9.109375" style="126"/>
  </cols>
  <sheetData>
    <row r="1" spans="1:43" x14ac:dyDescent="0.25">
      <c r="AE1" s="651" t="s">
        <v>280</v>
      </c>
      <c r="AF1" s="651"/>
      <c r="AG1" s="651"/>
      <c r="AH1" s="651"/>
      <c r="AI1" s="651"/>
      <c r="AJ1" s="651"/>
      <c r="AK1" s="651"/>
      <c r="AL1" s="651"/>
      <c r="AM1" s="651"/>
    </row>
    <row r="2" spans="1:43" s="127" customFormat="1" ht="34.200000000000003" customHeight="1" x14ac:dyDescent="0.35">
      <c r="A2" s="652" t="s">
        <v>345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155"/>
      <c r="AP2" s="155"/>
      <c r="AQ2" s="156"/>
    </row>
    <row r="3" spans="1:43" s="127" customFormat="1" ht="6" customHeight="1" thickBot="1" x14ac:dyDescent="0.4">
      <c r="A3" s="155"/>
      <c r="B3" s="155"/>
      <c r="C3" s="155"/>
      <c r="D3" s="155"/>
      <c r="E3" s="155"/>
      <c r="F3" s="406"/>
      <c r="G3" s="155"/>
      <c r="H3" s="155"/>
      <c r="I3" s="155"/>
      <c r="J3" s="155"/>
      <c r="K3" s="155"/>
      <c r="L3" s="155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155"/>
      <c r="AO3" s="155"/>
      <c r="AP3" s="155"/>
      <c r="AQ3" s="156"/>
    </row>
    <row r="4" spans="1:43" s="128" customFormat="1" ht="18.600000000000001" hidden="1" thickBot="1" x14ac:dyDescent="0.4">
      <c r="A4" s="157"/>
      <c r="B4" s="156"/>
      <c r="C4" s="156"/>
      <c r="D4" s="156"/>
      <c r="E4" s="156"/>
      <c r="F4" s="407"/>
      <c r="G4" s="156"/>
      <c r="H4" s="156"/>
      <c r="I4" s="156"/>
      <c r="J4" s="156"/>
      <c r="K4" s="156"/>
      <c r="L4" s="156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156"/>
      <c r="AO4" s="156"/>
      <c r="AP4" s="156"/>
      <c r="AQ4" s="156"/>
    </row>
    <row r="5" spans="1:43" s="128" customFormat="1" ht="18" customHeight="1" thickBot="1" x14ac:dyDescent="0.3">
      <c r="A5" s="653" t="s">
        <v>0</v>
      </c>
      <c r="B5" s="655" t="s">
        <v>279</v>
      </c>
      <c r="C5" s="655" t="s">
        <v>263</v>
      </c>
      <c r="D5" s="657" t="s">
        <v>430</v>
      </c>
      <c r="E5" s="658"/>
      <c r="F5" s="658"/>
      <c r="G5" s="661" t="s">
        <v>255</v>
      </c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40" t="s">
        <v>278</v>
      </c>
    </row>
    <row r="6" spans="1:43" s="128" customFormat="1" ht="76.5" customHeight="1" x14ac:dyDescent="0.25">
      <c r="A6" s="654"/>
      <c r="B6" s="656"/>
      <c r="C6" s="656"/>
      <c r="D6" s="659"/>
      <c r="E6" s="660"/>
      <c r="F6" s="660"/>
      <c r="G6" s="663" t="s">
        <v>17</v>
      </c>
      <c r="H6" s="663"/>
      <c r="I6" s="663"/>
      <c r="J6" s="663" t="s">
        <v>18</v>
      </c>
      <c r="K6" s="663"/>
      <c r="L6" s="663"/>
      <c r="M6" s="643" t="s">
        <v>23</v>
      </c>
      <c r="N6" s="643"/>
      <c r="O6" s="643"/>
      <c r="P6" s="643" t="s">
        <v>24</v>
      </c>
      <c r="Q6" s="643"/>
      <c r="R6" s="643"/>
      <c r="S6" s="643" t="s">
        <v>25</v>
      </c>
      <c r="T6" s="643"/>
      <c r="U6" s="643"/>
      <c r="V6" s="643" t="s">
        <v>467</v>
      </c>
      <c r="W6" s="643"/>
      <c r="X6" s="643"/>
      <c r="Y6" s="643" t="s">
        <v>28</v>
      </c>
      <c r="Z6" s="643"/>
      <c r="AA6" s="643"/>
      <c r="AB6" s="643" t="s">
        <v>29</v>
      </c>
      <c r="AC6" s="643"/>
      <c r="AD6" s="643"/>
      <c r="AE6" s="643" t="s">
        <v>473</v>
      </c>
      <c r="AF6" s="643"/>
      <c r="AG6" s="643"/>
      <c r="AH6" s="643" t="s">
        <v>32</v>
      </c>
      <c r="AI6" s="643"/>
      <c r="AJ6" s="643"/>
      <c r="AK6" s="643" t="s">
        <v>33</v>
      </c>
      <c r="AL6" s="643"/>
      <c r="AM6" s="643"/>
      <c r="AN6" s="663" t="s">
        <v>34</v>
      </c>
      <c r="AO6" s="663"/>
      <c r="AP6" s="664"/>
      <c r="AQ6" s="641"/>
    </row>
    <row r="7" spans="1:43" s="129" customFormat="1" ht="72" x14ac:dyDescent="0.2">
      <c r="A7" s="158"/>
      <c r="B7" s="159"/>
      <c r="C7" s="159"/>
      <c r="D7" s="159" t="s">
        <v>20</v>
      </c>
      <c r="E7" s="159" t="s">
        <v>21</v>
      </c>
      <c r="F7" s="408" t="s">
        <v>19</v>
      </c>
      <c r="G7" s="303" t="s">
        <v>20</v>
      </c>
      <c r="H7" s="303" t="s">
        <v>21</v>
      </c>
      <c r="I7" s="303" t="s">
        <v>19</v>
      </c>
      <c r="J7" s="159" t="s">
        <v>20</v>
      </c>
      <c r="K7" s="159" t="s">
        <v>21</v>
      </c>
      <c r="L7" s="159" t="s">
        <v>19</v>
      </c>
      <c r="M7" s="434" t="s">
        <v>20</v>
      </c>
      <c r="N7" s="434" t="s">
        <v>21</v>
      </c>
      <c r="O7" s="434" t="s">
        <v>19</v>
      </c>
      <c r="P7" s="434" t="s">
        <v>20</v>
      </c>
      <c r="Q7" s="434" t="s">
        <v>21</v>
      </c>
      <c r="R7" s="434" t="s">
        <v>19</v>
      </c>
      <c r="S7" s="434" t="s">
        <v>20</v>
      </c>
      <c r="T7" s="434" t="s">
        <v>21</v>
      </c>
      <c r="U7" s="434" t="s">
        <v>19</v>
      </c>
      <c r="V7" s="434" t="s">
        <v>20</v>
      </c>
      <c r="W7" s="434" t="s">
        <v>21</v>
      </c>
      <c r="X7" s="434" t="s">
        <v>19</v>
      </c>
      <c r="Y7" s="434" t="s">
        <v>20</v>
      </c>
      <c r="Z7" s="434" t="s">
        <v>21</v>
      </c>
      <c r="AA7" s="434" t="s">
        <v>19</v>
      </c>
      <c r="AB7" s="434" t="s">
        <v>20</v>
      </c>
      <c r="AC7" s="434" t="s">
        <v>21</v>
      </c>
      <c r="AD7" s="434" t="s">
        <v>19</v>
      </c>
      <c r="AE7" s="434" t="s">
        <v>20</v>
      </c>
      <c r="AF7" s="434" t="s">
        <v>21</v>
      </c>
      <c r="AG7" s="434" t="s">
        <v>19</v>
      </c>
      <c r="AH7" s="434" t="s">
        <v>20</v>
      </c>
      <c r="AI7" s="434" t="s">
        <v>21</v>
      </c>
      <c r="AJ7" s="434" t="s">
        <v>19</v>
      </c>
      <c r="AK7" s="434" t="s">
        <v>20</v>
      </c>
      <c r="AL7" s="434" t="s">
        <v>21</v>
      </c>
      <c r="AM7" s="434" t="s">
        <v>19</v>
      </c>
      <c r="AN7" s="159" t="s">
        <v>20</v>
      </c>
      <c r="AO7" s="159" t="s">
        <v>21</v>
      </c>
      <c r="AP7" s="160" t="s">
        <v>19</v>
      </c>
      <c r="AQ7" s="641"/>
    </row>
    <row r="8" spans="1:43" s="129" customFormat="1" ht="18.75" customHeight="1" x14ac:dyDescent="0.2">
      <c r="A8" s="644" t="s">
        <v>346</v>
      </c>
      <c r="B8" s="645"/>
      <c r="C8" s="645"/>
      <c r="D8" s="646"/>
      <c r="E8" s="645"/>
      <c r="F8" s="645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7"/>
      <c r="AN8" s="635"/>
      <c r="AO8" s="647"/>
      <c r="AP8" s="647"/>
      <c r="AQ8" s="647"/>
    </row>
    <row r="9" spans="1:43" s="129" customFormat="1" ht="44.25" customHeight="1" x14ac:dyDescent="0.2">
      <c r="A9" s="161" t="s">
        <v>1</v>
      </c>
      <c r="B9" s="162" t="s">
        <v>347</v>
      </c>
      <c r="C9" s="387">
        <v>867</v>
      </c>
      <c r="D9" s="388">
        <v>873</v>
      </c>
      <c r="E9" s="393">
        <v>973</v>
      </c>
      <c r="F9" s="355">
        <f t="shared" ref="F9:F14" si="0">E9/D9*100</f>
        <v>111.45475372279496</v>
      </c>
      <c r="G9" s="304"/>
      <c r="H9" s="304"/>
      <c r="I9" s="304"/>
      <c r="J9" s="163"/>
      <c r="K9" s="163"/>
      <c r="L9" s="163"/>
      <c r="M9" s="435">
        <v>864</v>
      </c>
      <c r="N9" s="435">
        <v>876</v>
      </c>
      <c r="O9" s="437">
        <f>SUM(N9/M9*100)</f>
        <v>101.38888888888889</v>
      </c>
      <c r="P9" s="435"/>
      <c r="Q9" s="435"/>
      <c r="R9" s="435"/>
      <c r="S9" s="435"/>
      <c r="T9" s="435"/>
      <c r="U9" s="435"/>
      <c r="V9" s="435">
        <v>864</v>
      </c>
      <c r="W9" s="435">
        <v>887</v>
      </c>
      <c r="X9" s="437">
        <f>SUM(W9/V9*100)</f>
        <v>102.66203703703705</v>
      </c>
      <c r="Y9" s="435"/>
      <c r="Z9" s="435"/>
      <c r="AA9" s="435"/>
      <c r="AB9" s="435"/>
      <c r="AC9" s="435"/>
      <c r="AD9" s="435"/>
      <c r="AE9" s="435">
        <v>866</v>
      </c>
      <c r="AF9" s="435">
        <v>973</v>
      </c>
      <c r="AG9" s="437">
        <f t="shared" ref="AG9:AG21" si="1">SUM(AF9/AE9*100)</f>
        <v>112.35565819861432</v>
      </c>
      <c r="AH9" s="435"/>
      <c r="AI9" s="435"/>
      <c r="AJ9" s="435"/>
      <c r="AK9" s="435"/>
      <c r="AL9" s="435"/>
      <c r="AM9" s="436"/>
      <c r="AN9" s="388">
        <v>873</v>
      </c>
      <c r="AO9" s="389"/>
      <c r="AP9" s="354">
        <f t="shared" ref="AP9:AP14" si="2">AO9/AN9*100</f>
        <v>0</v>
      </c>
      <c r="AQ9" s="462"/>
    </row>
    <row r="10" spans="1:43" s="129" customFormat="1" ht="36" x14ac:dyDescent="0.2">
      <c r="A10" s="444" t="s">
        <v>3</v>
      </c>
      <c r="B10" s="445" t="s">
        <v>348</v>
      </c>
      <c r="C10" s="446">
        <v>238.9</v>
      </c>
      <c r="D10" s="447">
        <v>239.9</v>
      </c>
      <c r="E10" s="448">
        <v>270.2</v>
      </c>
      <c r="F10" s="437">
        <f t="shared" si="0"/>
        <v>112.6302626094206</v>
      </c>
      <c r="G10" s="435"/>
      <c r="H10" s="435"/>
      <c r="I10" s="435"/>
      <c r="J10" s="435"/>
      <c r="K10" s="435"/>
      <c r="L10" s="435"/>
      <c r="M10" s="437">
        <v>239.9</v>
      </c>
      <c r="N10" s="435">
        <v>243.2</v>
      </c>
      <c r="O10" s="437">
        <f t="shared" ref="O10:O13" si="3">SUM(N10/M10*100)</f>
        <v>101.37557315548145</v>
      </c>
      <c r="P10" s="435"/>
      <c r="Q10" s="435"/>
      <c r="R10" s="435"/>
      <c r="S10" s="435"/>
      <c r="T10" s="435"/>
      <c r="U10" s="435"/>
      <c r="V10" s="435">
        <v>239.9</v>
      </c>
      <c r="W10" s="435">
        <v>246.4</v>
      </c>
      <c r="X10" s="437">
        <f t="shared" ref="X10:X21" si="4">SUM(W10/V10*100)</f>
        <v>102.70946227594831</v>
      </c>
      <c r="Y10" s="435"/>
      <c r="Z10" s="435"/>
      <c r="AA10" s="435"/>
      <c r="AB10" s="435"/>
      <c r="AC10" s="435"/>
      <c r="AD10" s="435"/>
      <c r="AE10" s="435">
        <v>239.9</v>
      </c>
      <c r="AF10" s="435">
        <f>AF9/36004*10000</f>
        <v>270.24775024997223</v>
      </c>
      <c r="AG10" s="437">
        <f t="shared" si="1"/>
        <v>112.65016684033857</v>
      </c>
      <c r="AH10" s="435"/>
      <c r="AI10" s="435"/>
      <c r="AJ10" s="435"/>
      <c r="AK10" s="435"/>
      <c r="AL10" s="435"/>
      <c r="AM10" s="436"/>
      <c r="AN10" s="447">
        <v>239.9</v>
      </c>
      <c r="AO10" s="449"/>
      <c r="AP10" s="450">
        <f t="shared" si="2"/>
        <v>0</v>
      </c>
      <c r="AQ10" s="451"/>
    </row>
    <row r="11" spans="1:43" s="129" customFormat="1" ht="63.45" customHeight="1" x14ac:dyDescent="0.2">
      <c r="A11" s="444" t="s">
        <v>4</v>
      </c>
      <c r="B11" s="445" t="s">
        <v>349</v>
      </c>
      <c r="C11" s="446">
        <v>4.33</v>
      </c>
      <c r="D11" s="447">
        <v>4.42</v>
      </c>
      <c r="E11" s="448">
        <v>8.1</v>
      </c>
      <c r="F11" s="437">
        <f t="shared" si="0"/>
        <v>183.25791855203619</v>
      </c>
      <c r="G11" s="435"/>
      <c r="H11" s="435"/>
      <c r="I11" s="435"/>
      <c r="J11" s="435"/>
      <c r="K11" s="435"/>
      <c r="L11" s="435"/>
      <c r="M11" s="435">
        <v>4.42</v>
      </c>
      <c r="N11" s="435">
        <v>4.42</v>
      </c>
      <c r="O11" s="435">
        <f t="shared" si="3"/>
        <v>100</v>
      </c>
      <c r="P11" s="435"/>
      <c r="Q11" s="435"/>
      <c r="R11" s="435"/>
      <c r="S11" s="435"/>
      <c r="T11" s="435"/>
      <c r="U11" s="435"/>
      <c r="V11" s="438">
        <v>4.42</v>
      </c>
      <c r="W11" s="435">
        <v>4.42</v>
      </c>
      <c r="X11" s="435">
        <f t="shared" si="4"/>
        <v>100</v>
      </c>
      <c r="Y11" s="435"/>
      <c r="Z11" s="435"/>
      <c r="AA11" s="435"/>
      <c r="AB11" s="435"/>
      <c r="AC11" s="435"/>
      <c r="AD11" s="435"/>
      <c r="AE11" s="435">
        <v>4.42</v>
      </c>
      <c r="AF11" s="435">
        <v>8.1</v>
      </c>
      <c r="AG11" s="437">
        <f t="shared" si="1"/>
        <v>183.25791855203619</v>
      </c>
      <c r="AH11" s="435"/>
      <c r="AI11" s="435"/>
      <c r="AJ11" s="435"/>
      <c r="AK11" s="435"/>
      <c r="AL11" s="435"/>
      <c r="AM11" s="436"/>
      <c r="AN11" s="447">
        <v>4.42</v>
      </c>
      <c r="AO11" s="449"/>
      <c r="AP11" s="450">
        <f t="shared" si="2"/>
        <v>0</v>
      </c>
      <c r="AQ11" s="451"/>
    </row>
    <row r="12" spans="1:43" s="129" customFormat="1" ht="72" x14ac:dyDescent="0.2">
      <c r="A12" s="444" t="s">
        <v>5</v>
      </c>
      <c r="B12" s="445" t="s">
        <v>350</v>
      </c>
      <c r="C12" s="446">
        <v>7</v>
      </c>
      <c r="D12" s="447">
        <v>7.2</v>
      </c>
      <c r="E12" s="448">
        <f t="shared" ref="E12:E23" si="5">H12+K12+N12+Q12+T12+W12+Z12+AC12+AF12+AI12+AL12+AO12</f>
        <v>0</v>
      </c>
      <c r="F12" s="437">
        <f t="shared" si="0"/>
        <v>0</v>
      </c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6"/>
      <c r="AN12" s="447">
        <v>7.2</v>
      </c>
      <c r="AO12" s="449"/>
      <c r="AP12" s="450">
        <f t="shared" si="2"/>
        <v>0</v>
      </c>
      <c r="AQ12" s="451"/>
    </row>
    <row r="13" spans="1:43" s="129" customFormat="1" ht="54" x14ac:dyDescent="0.2">
      <c r="A13" s="444" t="s">
        <v>9</v>
      </c>
      <c r="B13" s="445" t="s">
        <v>351</v>
      </c>
      <c r="C13" s="446">
        <v>1</v>
      </c>
      <c r="D13" s="447">
        <v>2</v>
      </c>
      <c r="E13" s="448">
        <v>5</v>
      </c>
      <c r="F13" s="437">
        <f t="shared" si="0"/>
        <v>250</v>
      </c>
      <c r="G13" s="435"/>
      <c r="H13" s="435"/>
      <c r="I13" s="435"/>
      <c r="J13" s="435"/>
      <c r="K13" s="435"/>
      <c r="L13" s="435"/>
      <c r="M13" s="435">
        <v>2</v>
      </c>
      <c r="N13" s="435">
        <v>5</v>
      </c>
      <c r="O13" s="435">
        <f t="shared" si="3"/>
        <v>250</v>
      </c>
      <c r="P13" s="435"/>
      <c r="Q13" s="435"/>
      <c r="R13" s="435"/>
      <c r="S13" s="435"/>
      <c r="T13" s="435"/>
      <c r="U13" s="435"/>
      <c r="V13" s="435">
        <v>2</v>
      </c>
      <c r="W13" s="435">
        <v>5</v>
      </c>
      <c r="X13" s="435">
        <f t="shared" si="4"/>
        <v>250</v>
      </c>
      <c r="Y13" s="435"/>
      <c r="Z13" s="435"/>
      <c r="AA13" s="435"/>
      <c r="AB13" s="435"/>
      <c r="AC13" s="435"/>
      <c r="AD13" s="435"/>
      <c r="AE13" s="435">
        <v>2</v>
      </c>
      <c r="AF13" s="435">
        <v>5</v>
      </c>
      <c r="AG13" s="435">
        <f t="shared" si="1"/>
        <v>250</v>
      </c>
      <c r="AH13" s="435"/>
      <c r="AI13" s="435"/>
      <c r="AJ13" s="435"/>
      <c r="AK13" s="435"/>
      <c r="AL13" s="435"/>
      <c r="AM13" s="436"/>
      <c r="AN13" s="447">
        <v>2</v>
      </c>
      <c r="AO13" s="449"/>
      <c r="AP13" s="450">
        <f t="shared" si="2"/>
        <v>0</v>
      </c>
      <c r="AQ13" s="451"/>
    </row>
    <row r="14" spans="1:43" s="129" customFormat="1" ht="62.25" customHeight="1" x14ac:dyDescent="0.2">
      <c r="A14" s="452" t="s">
        <v>10</v>
      </c>
      <c r="B14" s="453" t="s">
        <v>390</v>
      </c>
      <c r="C14" s="454">
        <v>0.7</v>
      </c>
      <c r="D14" s="447">
        <v>0.7</v>
      </c>
      <c r="E14" s="448">
        <f t="shared" si="5"/>
        <v>2.6</v>
      </c>
      <c r="F14" s="437">
        <f t="shared" si="0"/>
        <v>371.4285714285715</v>
      </c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>
        <v>2.6</v>
      </c>
      <c r="X14" s="435">
        <v>260</v>
      </c>
      <c r="Y14" s="435"/>
      <c r="Z14" s="435"/>
      <c r="AA14" s="435"/>
      <c r="AB14" s="435"/>
      <c r="AC14" s="435"/>
      <c r="AD14" s="435"/>
      <c r="AE14" s="435"/>
      <c r="AF14" s="435"/>
      <c r="AG14" s="437"/>
      <c r="AH14" s="435"/>
      <c r="AI14" s="435"/>
      <c r="AJ14" s="435"/>
      <c r="AK14" s="435"/>
      <c r="AL14" s="435"/>
      <c r="AM14" s="436"/>
      <c r="AN14" s="447">
        <v>0.7</v>
      </c>
      <c r="AO14" s="449"/>
      <c r="AP14" s="450">
        <f t="shared" si="2"/>
        <v>0</v>
      </c>
      <c r="AQ14" s="451"/>
    </row>
    <row r="15" spans="1:43" s="129" customFormat="1" ht="41.7" customHeight="1" x14ac:dyDescent="0.2">
      <c r="A15" s="444" t="s">
        <v>395</v>
      </c>
      <c r="B15" s="445" t="s">
        <v>439</v>
      </c>
      <c r="C15" s="455">
        <v>25</v>
      </c>
      <c r="D15" s="455">
        <f>G15+J15+M15+P15+S15+V15+Y15+AB15+AE15+AH15+AK15+AN15</f>
        <v>19</v>
      </c>
      <c r="E15" s="448">
        <f>H15+K15+N15+Q15+T15+W15+Z15+AC15+AF15+AI15+AL15+AO15</f>
        <v>22</v>
      </c>
      <c r="F15" s="437">
        <f t="shared" ref="F15:F23" si="6">E15/D15*100</f>
        <v>115.78947368421053</v>
      </c>
      <c r="G15" s="435"/>
      <c r="H15" s="435"/>
      <c r="I15" s="435"/>
      <c r="J15" s="435">
        <v>0</v>
      </c>
      <c r="K15" s="435">
        <v>0</v>
      </c>
      <c r="L15" s="435">
        <v>300</v>
      </c>
      <c r="M15" s="435">
        <v>5</v>
      </c>
      <c r="N15" s="435">
        <v>13</v>
      </c>
      <c r="O15" s="435">
        <f t="shared" ref="O15:O20" si="7">SUM(N15/M15*100)</f>
        <v>260</v>
      </c>
      <c r="P15" s="435"/>
      <c r="Q15" s="435"/>
      <c r="R15" s="435"/>
      <c r="S15" s="435"/>
      <c r="T15" s="435">
        <v>0</v>
      </c>
      <c r="U15" s="435"/>
      <c r="V15" s="435">
        <v>3</v>
      </c>
      <c r="W15" s="435">
        <v>4</v>
      </c>
      <c r="X15" s="435">
        <v>400</v>
      </c>
      <c r="Y15" s="435"/>
      <c r="Z15" s="435"/>
      <c r="AA15" s="435"/>
      <c r="AB15" s="435"/>
      <c r="AC15" s="435"/>
      <c r="AD15" s="435"/>
      <c r="AE15" s="435">
        <v>4</v>
      </c>
      <c r="AF15" s="435">
        <v>5</v>
      </c>
      <c r="AG15" s="437">
        <f t="shared" si="1"/>
        <v>125</v>
      </c>
      <c r="AH15" s="435"/>
      <c r="AI15" s="435"/>
      <c r="AJ15" s="435"/>
      <c r="AK15" s="435"/>
      <c r="AL15" s="435"/>
      <c r="AM15" s="435"/>
      <c r="AN15" s="456">
        <v>7</v>
      </c>
      <c r="AO15" s="437"/>
      <c r="AP15" s="450">
        <f t="shared" ref="AP15:AP23" si="8">AO15/AN15*100</f>
        <v>0</v>
      </c>
      <c r="AQ15" s="451"/>
    </row>
    <row r="16" spans="1:43" s="129" customFormat="1" ht="56.25" hidden="1" customHeight="1" x14ac:dyDescent="0.2">
      <c r="A16" s="444" t="s">
        <v>396</v>
      </c>
      <c r="B16" s="445" t="s">
        <v>401</v>
      </c>
      <c r="C16" s="455">
        <v>2</v>
      </c>
      <c r="D16" s="455">
        <v>2</v>
      </c>
      <c r="E16" s="448">
        <f t="shared" si="5"/>
        <v>0</v>
      </c>
      <c r="F16" s="437">
        <f t="shared" si="6"/>
        <v>0</v>
      </c>
      <c r="G16" s="435"/>
      <c r="H16" s="435"/>
      <c r="I16" s="435"/>
      <c r="J16" s="435"/>
      <c r="K16" s="435"/>
      <c r="L16" s="435"/>
      <c r="M16" s="461">
        <v>2</v>
      </c>
      <c r="N16" s="435"/>
      <c r="O16" s="435">
        <f t="shared" si="7"/>
        <v>0</v>
      </c>
      <c r="P16" s="435"/>
      <c r="Q16" s="435"/>
      <c r="R16" s="435"/>
      <c r="S16" s="435"/>
      <c r="T16" s="435"/>
      <c r="U16" s="435"/>
      <c r="V16" s="461"/>
      <c r="W16" s="435"/>
      <c r="X16" s="435" t="e">
        <f t="shared" si="4"/>
        <v>#DIV/0!</v>
      </c>
      <c r="Y16" s="435"/>
      <c r="Z16" s="435"/>
      <c r="AA16" s="435"/>
      <c r="AB16" s="435"/>
      <c r="AC16" s="435"/>
      <c r="AD16" s="435"/>
      <c r="AE16" s="461"/>
      <c r="AF16" s="461"/>
      <c r="AG16" s="463" t="e">
        <f t="shared" si="1"/>
        <v>#DIV/0!</v>
      </c>
      <c r="AH16" s="435"/>
      <c r="AI16" s="435"/>
      <c r="AJ16" s="435"/>
      <c r="AK16" s="435"/>
      <c r="AL16" s="435"/>
      <c r="AM16" s="435"/>
      <c r="AN16" s="455">
        <v>0</v>
      </c>
      <c r="AO16" s="437"/>
      <c r="AP16" s="450" t="e">
        <f t="shared" si="8"/>
        <v>#DIV/0!</v>
      </c>
      <c r="AQ16" s="451"/>
    </row>
    <row r="17" spans="1:43" s="129" customFormat="1" ht="56.25" hidden="1" customHeight="1" x14ac:dyDescent="0.2">
      <c r="A17" s="444" t="s">
        <v>397</v>
      </c>
      <c r="B17" s="445" t="s">
        <v>402</v>
      </c>
      <c r="C17" s="455">
        <v>3</v>
      </c>
      <c r="D17" s="455">
        <v>0</v>
      </c>
      <c r="E17" s="448">
        <f t="shared" si="5"/>
        <v>0</v>
      </c>
      <c r="F17" s="437" t="e">
        <f t="shared" si="6"/>
        <v>#DIV/0!</v>
      </c>
      <c r="G17" s="435"/>
      <c r="H17" s="435"/>
      <c r="I17" s="435"/>
      <c r="J17" s="435"/>
      <c r="K17" s="435"/>
      <c r="L17" s="435"/>
      <c r="M17" s="461"/>
      <c r="N17" s="435"/>
      <c r="O17" s="435" t="e">
        <f t="shared" si="7"/>
        <v>#DIV/0!</v>
      </c>
      <c r="P17" s="435"/>
      <c r="Q17" s="435"/>
      <c r="R17" s="435"/>
      <c r="S17" s="435"/>
      <c r="T17" s="435"/>
      <c r="U17" s="435"/>
      <c r="V17" s="461"/>
      <c r="W17" s="435"/>
      <c r="X17" s="435" t="e">
        <f t="shared" si="4"/>
        <v>#DIV/0!</v>
      </c>
      <c r="Y17" s="435"/>
      <c r="Z17" s="435"/>
      <c r="AA17" s="435"/>
      <c r="AB17" s="435"/>
      <c r="AC17" s="435"/>
      <c r="AD17" s="435"/>
      <c r="AE17" s="461"/>
      <c r="AF17" s="461"/>
      <c r="AG17" s="463" t="e">
        <f t="shared" si="1"/>
        <v>#DIV/0!</v>
      </c>
      <c r="AH17" s="435"/>
      <c r="AI17" s="435"/>
      <c r="AJ17" s="435"/>
      <c r="AK17" s="435"/>
      <c r="AL17" s="435"/>
      <c r="AM17" s="435"/>
      <c r="AN17" s="455">
        <v>0</v>
      </c>
      <c r="AO17" s="437"/>
      <c r="AP17" s="450" t="e">
        <f t="shared" si="8"/>
        <v>#DIV/0!</v>
      </c>
      <c r="AQ17" s="451"/>
    </row>
    <row r="18" spans="1:43" s="129" customFormat="1" ht="56.25" customHeight="1" x14ac:dyDescent="0.2">
      <c r="A18" s="444" t="s">
        <v>398</v>
      </c>
      <c r="B18" s="445" t="s">
        <v>440</v>
      </c>
      <c r="C18" s="455">
        <v>5</v>
      </c>
      <c r="D18" s="455">
        <v>3</v>
      </c>
      <c r="E18" s="448">
        <f t="shared" si="5"/>
        <v>7</v>
      </c>
      <c r="F18" s="437">
        <f t="shared" si="6"/>
        <v>233.33333333333334</v>
      </c>
      <c r="G18" s="435"/>
      <c r="H18" s="435"/>
      <c r="I18" s="435"/>
      <c r="J18" s="435"/>
      <c r="K18" s="435"/>
      <c r="L18" s="435"/>
      <c r="M18" s="435"/>
      <c r="N18" s="435">
        <v>3</v>
      </c>
      <c r="O18" s="435">
        <v>300</v>
      </c>
      <c r="P18" s="435"/>
      <c r="Q18" s="435"/>
      <c r="R18" s="435"/>
      <c r="S18" s="435"/>
      <c r="T18" s="435"/>
      <c r="U18" s="435"/>
      <c r="V18" s="435"/>
      <c r="W18" s="435">
        <v>4</v>
      </c>
      <c r="X18" s="435">
        <v>400</v>
      </c>
      <c r="Y18" s="435"/>
      <c r="Z18" s="435"/>
      <c r="AA18" s="435"/>
      <c r="AB18" s="435"/>
      <c r="AC18" s="435"/>
      <c r="AD18" s="435"/>
      <c r="AE18" s="435"/>
      <c r="AF18" s="435"/>
      <c r="AG18" s="437"/>
      <c r="AH18" s="435"/>
      <c r="AI18" s="435"/>
      <c r="AJ18" s="435"/>
      <c r="AK18" s="435"/>
      <c r="AL18" s="435"/>
      <c r="AM18" s="435"/>
      <c r="AN18" s="455">
        <v>3</v>
      </c>
      <c r="AO18" s="437"/>
      <c r="AP18" s="450">
        <f t="shared" si="8"/>
        <v>0</v>
      </c>
      <c r="AQ18" s="451"/>
    </row>
    <row r="19" spans="1:43" s="129" customFormat="1" ht="134.25" customHeight="1" x14ac:dyDescent="0.2">
      <c r="A19" s="444" t="s">
        <v>12</v>
      </c>
      <c r="B19" s="445" t="s">
        <v>441</v>
      </c>
      <c r="C19" s="455">
        <v>6</v>
      </c>
      <c r="D19" s="455">
        <f>G19+J19+M19+P19+S19+V19+Y19+AB19+AE19+AH19+AK19+AN19</f>
        <v>45</v>
      </c>
      <c r="E19" s="448">
        <f>H19+K19+N19+Q19+T19+W19+Z19+AC19+AF19+AI19+AL19+AO19</f>
        <v>35</v>
      </c>
      <c r="F19" s="437">
        <f t="shared" si="6"/>
        <v>77.777777777777786</v>
      </c>
      <c r="G19" s="435"/>
      <c r="H19" s="435">
        <v>0</v>
      </c>
      <c r="I19" s="435"/>
      <c r="J19" s="435">
        <v>0</v>
      </c>
      <c r="K19" s="435">
        <v>0</v>
      </c>
      <c r="L19" s="435" t="e">
        <f>SUM(K19/J19*100)</f>
        <v>#DIV/0!</v>
      </c>
      <c r="M19" s="435">
        <v>7</v>
      </c>
      <c r="N19" s="435">
        <v>9</v>
      </c>
      <c r="O19" s="437">
        <f t="shared" si="7"/>
        <v>128.57142857142858</v>
      </c>
      <c r="P19" s="435"/>
      <c r="Q19" s="435"/>
      <c r="R19" s="435"/>
      <c r="S19" s="435"/>
      <c r="T19" s="435"/>
      <c r="U19" s="435"/>
      <c r="V19" s="435">
        <v>11</v>
      </c>
      <c r="W19" s="435"/>
      <c r="X19" s="435"/>
      <c r="Y19" s="435"/>
      <c r="Z19" s="435"/>
      <c r="AA19" s="435"/>
      <c r="AB19" s="435"/>
      <c r="AC19" s="435"/>
      <c r="AD19" s="435"/>
      <c r="AE19" s="435">
        <v>14</v>
      </c>
      <c r="AF19" s="435">
        <v>26</v>
      </c>
      <c r="AG19" s="437">
        <f t="shared" si="1"/>
        <v>185.71428571428572</v>
      </c>
      <c r="AH19" s="435"/>
      <c r="AI19" s="435"/>
      <c r="AJ19" s="435"/>
      <c r="AK19" s="435"/>
      <c r="AL19" s="435"/>
      <c r="AM19" s="435"/>
      <c r="AN19" s="455">
        <v>13</v>
      </c>
      <c r="AO19" s="437"/>
      <c r="AP19" s="450">
        <f t="shared" si="8"/>
        <v>0</v>
      </c>
      <c r="AQ19" s="451"/>
    </row>
    <row r="20" spans="1:43" s="129" customFormat="1" ht="114" customHeight="1" x14ac:dyDescent="0.2">
      <c r="A20" s="444" t="s">
        <v>399</v>
      </c>
      <c r="B20" s="445" t="s">
        <v>444</v>
      </c>
      <c r="C20" s="455">
        <v>115</v>
      </c>
      <c r="D20" s="455">
        <f>G20+J20+M20+P20+S20+V20+Y20+AB20+AE20+AH20+AK20+AN20</f>
        <v>105</v>
      </c>
      <c r="E20" s="448">
        <f t="shared" si="5"/>
        <v>133</v>
      </c>
      <c r="F20" s="437">
        <f t="shared" si="6"/>
        <v>126.66666666666666</v>
      </c>
      <c r="G20" s="435"/>
      <c r="H20" s="435">
        <v>0</v>
      </c>
      <c r="I20" s="435"/>
      <c r="J20" s="435">
        <v>0</v>
      </c>
      <c r="K20" s="435">
        <v>0</v>
      </c>
      <c r="L20" s="435" t="e">
        <f t="shared" ref="L20:L21" si="9">SUM(K20/J20*100)</f>
        <v>#DIV/0!</v>
      </c>
      <c r="M20" s="435">
        <v>12</v>
      </c>
      <c r="N20" s="435">
        <v>55</v>
      </c>
      <c r="O20" s="437">
        <f t="shared" si="7"/>
        <v>458.33333333333331</v>
      </c>
      <c r="P20" s="435"/>
      <c r="Q20" s="435"/>
      <c r="R20" s="435"/>
      <c r="S20" s="435"/>
      <c r="T20" s="435"/>
      <c r="U20" s="435"/>
      <c r="V20" s="435">
        <v>23</v>
      </c>
      <c r="W20" s="435"/>
      <c r="X20" s="435"/>
      <c r="Y20" s="435"/>
      <c r="Z20" s="435"/>
      <c r="AA20" s="435"/>
      <c r="AB20" s="435"/>
      <c r="AC20" s="435"/>
      <c r="AD20" s="435"/>
      <c r="AE20" s="435">
        <v>33</v>
      </c>
      <c r="AF20" s="435">
        <v>78</v>
      </c>
      <c r="AG20" s="437">
        <f t="shared" si="1"/>
        <v>236.36363636363637</v>
      </c>
      <c r="AH20" s="435"/>
      <c r="AI20" s="435"/>
      <c r="AJ20" s="435"/>
      <c r="AK20" s="435"/>
      <c r="AL20" s="435"/>
      <c r="AM20" s="435"/>
      <c r="AN20" s="455">
        <v>37</v>
      </c>
      <c r="AO20" s="437"/>
      <c r="AP20" s="439">
        <f t="shared" si="8"/>
        <v>0</v>
      </c>
      <c r="AQ20" s="451"/>
    </row>
    <row r="21" spans="1:43" s="129" customFormat="1" ht="62.25" customHeight="1" x14ac:dyDescent="0.2">
      <c r="A21" s="444" t="s">
        <v>400</v>
      </c>
      <c r="B21" s="445" t="s">
        <v>403</v>
      </c>
      <c r="C21" s="455">
        <v>110</v>
      </c>
      <c r="D21" s="455">
        <f>G21+J21+M21+P21+S21+V21+Y21+AB21+AE21+AH21+AK21+AN21</f>
        <v>110</v>
      </c>
      <c r="E21" s="448">
        <f t="shared" si="5"/>
        <v>114</v>
      </c>
      <c r="F21" s="437">
        <f t="shared" si="6"/>
        <v>103.63636363636364</v>
      </c>
      <c r="G21" s="435">
        <v>0</v>
      </c>
      <c r="H21" s="435">
        <v>0</v>
      </c>
      <c r="I21" s="435" t="e">
        <f>H21/G21*100</f>
        <v>#DIV/0!</v>
      </c>
      <c r="J21" s="435">
        <v>0</v>
      </c>
      <c r="K21" s="435">
        <v>0</v>
      </c>
      <c r="L21" s="435" t="e">
        <f t="shared" si="9"/>
        <v>#DIV/0!</v>
      </c>
      <c r="M21" s="435">
        <v>22</v>
      </c>
      <c r="N21" s="435">
        <v>22</v>
      </c>
      <c r="O21" s="435">
        <f t="shared" ref="O21" si="10">SUM(N21/M21*100)</f>
        <v>100</v>
      </c>
      <c r="P21" s="435">
        <v>0</v>
      </c>
      <c r="Q21" s="435">
        <v>0</v>
      </c>
      <c r="R21" s="435"/>
      <c r="S21" s="435">
        <v>0</v>
      </c>
      <c r="T21" s="435">
        <v>0</v>
      </c>
      <c r="U21" s="435"/>
      <c r="V21" s="435">
        <v>26</v>
      </c>
      <c r="W21" s="435">
        <v>26</v>
      </c>
      <c r="X21" s="435">
        <f t="shared" si="4"/>
        <v>100</v>
      </c>
      <c r="Y21" s="435"/>
      <c r="Z21" s="435"/>
      <c r="AA21" s="435"/>
      <c r="AB21" s="435"/>
      <c r="AC21" s="435"/>
      <c r="AD21" s="435"/>
      <c r="AE21" s="435">
        <v>28</v>
      </c>
      <c r="AF21" s="435">
        <v>29</v>
      </c>
      <c r="AG21" s="437">
        <f t="shared" si="1"/>
        <v>103.57142857142858</v>
      </c>
      <c r="AH21" s="435">
        <v>12</v>
      </c>
      <c r="AI21" s="435">
        <v>37</v>
      </c>
      <c r="AJ21" s="437">
        <f t="shared" ref="AJ21" si="11">SUM(AI21/AH21*100)</f>
        <v>308.33333333333337</v>
      </c>
      <c r="AK21" s="435">
        <v>12</v>
      </c>
      <c r="AL21" s="435"/>
      <c r="AM21" s="435"/>
      <c r="AN21" s="455">
        <v>10</v>
      </c>
      <c r="AO21" s="437"/>
      <c r="AP21" s="450">
        <f t="shared" si="8"/>
        <v>0</v>
      </c>
      <c r="AQ21" s="451"/>
    </row>
    <row r="22" spans="1:43" s="129" customFormat="1" ht="75" customHeight="1" x14ac:dyDescent="0.2">
      <c r="A22" s="444" t="s">
        <v>442</v>
      </c>
      <c r="B22" s="445" t="s">
        <v>445</v>
      </c>
      <c r="C22" s="455">
        <v>10</v>
      </c>
      <c r="D22" s="455">
        <f>G22+J22+M22+P22+S22+V22+Y22+AB22+AE22+AH22+AK22+AN22</f>
        <v>10</v>
      </c>
      <c r="E22" s="448">
        <f t="shared" si="5"/>
        <v>0</v>
      </c>
      <c r="F22" s="437">
        <f t="shared" si="6"/>
        <v>0</v>
      </c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55">
        <v>10</v>
      </c>
      <c r="AO22" s="437"/>
      <c r="AP22" s="450">
        <f t="shared" si="8"/>
        <v>0</v>
      </c>
      <c r="AQ22" s="451"/>
    </row>
    <row r="23" spans="1:43" s="129" customFormat="1" ht="56.25" customHeight="1" x14ac:dyDescent="0.2">
      <c r="A23" s="444" t="s">
        <v>443</v>
      </c>
      <c r="B23" s="445" t="s">
        <v>446</v>
      </c>
      <c r="C23" s="455">
        <v>4.5999999999999996</v>
      </c>
      <c r="D23" s="455">
        <v>3.1</v>
      </c>
      <c r="E23" s="449">
        <f t="shared" si="5"/>
        <v>3.1</v>
      </c>
      <c r="F23" s="437">
        <f t="shared" si="6"/>
        <v>100</v>
      </c>
      <c r="G23" s="435"/>
      <c r="H23" s="435"/>
      <c r="I23" s="435"/>
      <c r="J23" s="435"/>
      <c r="K23" s="435"/>
      <c r="L23" s="435"/>
      <c r="M23" s="435">
        <v>3.1</v>
      </c>
      <c r="N23" s="435">
        <v>3.1</v>
      </c>
      <c r="O23" s="435">
        <f>SUM(N23/M23*100)</f>
        <v>100</v>
      </c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55">
        <v>4.5999999999999996</v>
      </c>
      <c r="AO23" s="437"/>
      <c r="AP23" s="450">
        <f t="shared" si="8"/>
        <v>0</v>
      </c>
      <c r="AQ23" s="451"/>
    </row>
    <row r="24" spans="1:43" s="129" customFormat="1" ht="39.75" customHeight="1" x14ac:dyDescent="0.2">
      <c r="A24" s="648" t="s">
        <v>352</v>
      </c>
      <c r="B24" s="649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650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</row>
    <row r="25" spans="1:43" s="129" customFormat="1" ht="39.75" customHeight="1" x14ac:dyDescent="0.2">
      <c r="A25" s="631" t="s">
        <v>6</v>
      </c>
      <c r="B25" s="445" t="s">
        <v>353</v>
      </c>
      <c r="C25" s="435">
        <f>SUM(C26:C27)</f>
        <v>3174.1</v>
      </c>
      <c r="D25" s="458">
        <f>SUM(M25+V25+AE25+AN25+AH25)</f>
        <v>2014.8</v>
      </c>
      <c r="E25" s="435">
        <f t="shared" ref="E25:X25" si="12">SUM(E26:E27)</f>
        <v>2757</v>
      </c>
      <c r="F25" s="437">
        <f t="shared" si="12"/>
        <v>200.66637612383582</v>
      </c>
      <c r="G25" s="435">
        <f t="shared" si="12"/>
        <v>0</v>
      </c>
      <c r="H25" s="435">
        <f t="shared" si="12"/>
        <v>0</v>
      </c>
      <c r="I25" s="435">
        <f t="shared" si="12"/>
        <v>0</v>
      </c>
      <c r="J25" s="435">
        <f t="shared" si="12"/>
        <v>0</v>
      </c>
      <c r="K25" s="435">
        <f t="shared" si="12"/>
        <v>0</v>
      </c>
      <c r="L25" s="435">
        <f t="shared" si="12"/>
        <v>0</v>
      </c>
      <c r="M25" s="435">
        <f t="shared" si="12"/>
        <v>450</v>
      </c>
      <c r="N25" s="435">
        <f t="shared" si="12"/>
        <v>0</v>
      </c>
      <c r="O25" s="435">
        <f t="shared" si="12"/>
        <v>0</v>
      </c>
      <c r="P25" s="435">
        <f t="shared" si="12"/>
        <v>0</v>
      </c>
      <c r="Q25" s="435">
        <f t="shared" si="12"/>
        <v>0</v>
      </c>
      <c r="R25" s="435">
        <f t="shared" si="12"/>
        <v>0</v>
      </c>
      <c r="S25" s="435">
        <f t="shared" si="12"/>
        <v>0</v>
      </c>
      <c r="T25" s="435">
        <f t="shared" si="12"/>
        <v>0</v>
      </c>
      <c r="U25" s="435">
        <f t="shared" si="12"/>
        <v>0</v>
      </c>
      <c r="V25" s="435">
        <f t="shared" si="12"/>
        <v>750</v>
      </c>
      <c r="W25" s="435">
        <f t="shared" si="12"/>
        <v>810</v>
      </c>
      <c r="X25" s="435">
        <f t="shared" si="12"/>
        <v>209.63636363636363</v>
      </c>
      <c r="Y25" s="435"/>
      <c r="Z25" s="435"/>
      <c r="AA25" s="435"/>
      <c r="AB25" s="435"/>
      <c r="AC25" s="435"/>
      <c r="AD25" s="435"/>
      <c r="AE25" s="435">
        <f t="shared" ref="AE25:AF25" si="13">SUM(AE26:AE27)</f>
        <v>814.8</v>
      </c>
      <c r="AF25" s="435">
        <f t="shared" si="13"/>
        <v>1947</v>
      </c>
      <c r="AG25" s="464">
        <f t="shared" ref="AG25:AG32" si="14">SUM(AF25/AE25*100)</f>
        <v>238.95434462444771</v>
      </c>
      <c r="AH25" s="435"/>
      <c r="AI25" s="435"/>
      <c r="AJ25" s="435"/>
      <c r="AK25" s="435"/>
      <c r="AL25" s="435"/>
      <c r="AM25" s="435"/>
      <c r="AN25" s="435"/>
      <c r="AO25" s="435"/>
      <c r="AP25" s="435"/>
      <c r="AQ25" s="451"/>
    </row>
    <row r="26" spans="1:43" s="129" customFormat="1" ht="18" x14ac:dyDescent="0.2">
      <c r="A26" s="632"/>
      <c r="B26" s="445" t="s">
        <v>354</v>
      </c>
      <c r="C26" s="457">
        <v>1169</v>
      </c>
      <c r="D26" s="458">
        <f>SUM(M26+V26+AE26+AN26+AH26)</f>
        <v>600</v>
      </c>
      <c r="E26" s="448">
        <f t="shared" ref="E26:E32" si="15">H26+K26+N26+Q26+T26+W26+Z26+AC26+AF26+AI26+AL26+AO26</f>
        <v>568</v>
      </c>
      <c r="F26" s="437">
        <f t="shared" ref="F26:F32" si="16">E26/D26*100</f>
        <v>94.666666666666671</v>
      </c>
      <c r="G26" s="435"/>
      <c r="H26" s="435"/>
      <c r="I26" s="435"/>
      <c r="J26" s="435"/>
      <c r="K26" s="435"/>
      <c r="L26" s="435"/>
      <c r="M26" s="435">
        <v>0</v>
      </c>
      <c r="N26" s="435">
        <v>0</v>
      </c>
      <c r="O26" s="435"/>
      <c r="P26" s="435">
        <v>0</v>
      </c>
      <c r="Q26" s="435">
        <v>0</v>
      </c>
      <c r="R26" s="435"/>
      <c r="S26" s="435">
        <v>0</v>
      </c>
      <c r="T26" s="435"/>
      <c r="U26" s="435"/>
      <c r="V26" s="435">
        <v>200</v>
      </c>
      <c r="W26" s="435">
        <v>196</v>
      </c>
      <c r="X26" s="435">
        <f>SUM(W26/V26*100)</f>
        <v>98</v>
      </c>
      <c r="Y26" s="435"/>
      <c r="Z26" s="435"/>
      <c r="AA26" s="435"/>
      <c r="AB26" s="435"/>
      <c r="AC26" s="435"/>
      <c r="AD26" s="435"/>
      <c r="AE26" s="435">
        <v>200</v>
      </c>
      <c r="AF26" s="435">
        <v>372</v>
      </c>
      <c r="AG26" s="435">
        <f t="shared" si="14"/>
        <v>186</v>
      </c>
      <c r="AH26" s="435"/>
      <c r="AI26" s="435"/>
      <c r="AJ26" s="435"/>
      <c r="AK26" s="435"/>
      <c r="AL26" s="435"/>
      <c r="AM26" s="435"/>
      <c r="AN26" s="458">
        <v>200</v>
      </c>
      <c r="AO26" s="435"/>
      <c r="AP26" s="450">
        <f t="shared" ref="AP26:AP32" si="17">AO26/AN26*100</f>
        <v>0</v>
      </c>
      <c r="AQ26" s="451"/>
    </row>
    <row r="27" spans="1:43" s="129" customFormat="1" ht="18" x14ac:dyDescent="0.2">
      <c r="A27" s="633"/>
      <c r="B27" s="445" t="s">
        <v>355</v>
      </c>
      <c r="C27" s="457">
        <v>2005.1</v>
      </c>
      <c r="D27" s="458">
        <f>SUM(M27+V27+AE27+AN27+AH27)</f>
        <v>2065.1</v>
      </c>
      <c r="E27" s="448">
        <f>H27+K27+N27+Q27+T27+W27+Z27+AC27+AF27+AI27+AL27+AO27</f>
        <v>2189</v>
      </c>
      <c r="F27" s="437">
        <f t="shared" si="16"/>
        <v>105.99970945716915</v>
      </c>
      <c r="G27" s="435"/>
      <c r="H27" s="435"/>
      <c r="I27" s="435"/>
      <c r="J27" s="435"/>
      <c r="K27" s="435"/>
      <c r="L27" s="435"/>
      <c r="M27" s="435">
        <v>450</v>
      </c>
      <c r="N27" s="435">
        <v>0</v>
      </c>
      <c r="O27" s="435"/>
      <c r="P27" s="435">
        <v>0</v>
      </c>
      <c r="Q27" s="435">
        <v>0</v>
      </c>
      <c r="R27" s="435"/>
      <c r="S27" s="435"/>
      <c r="T27" s="435"/>
      <c r="U27" s="435"/>
      <c r="V27" s="435">
        <v>550</v>
      </c>
      <c r="W27" s="435">
        <v>614</v>
      </c>
      <c r="X27" s="464">
        <f t="shared" ref="X27:X37" si="18">SUM(W27/V27*100)</f>
        <v>111.63636363636364</v>
      </c>
      <c r="Y27" s="435"/>
      <c r="Z27" s="435"/>
      <c r="AA27" s="435"/>
      <c r="AB27" s="435"/>
      <c r="AC27" s="435"/>
      <c r="AD27" s="435"/>
      <c r="AE27" s="437">
        <v>614.79999999999995</v>
      </c>
      <c r="AF27" s="435">
        <v>1575</v>
      </c>
      <c r="AG27" s="464">
        <f t="shared" si="14"/>
        <v>256.18087182823683</v>
      </c>
      <c r="AH27" s="437"/>
      <c r="AI27" s="435"/>
      <c r="AJ27" s="435"/>
      <c r="AK27" s="435"/>
      <c r="AL27" s="435"/>
      <c r="AM27" s="435"/>
      <c r="AN27" s="458">
        <v>450.3</v>
      </c>
      <c r="AO27" s="435"/>
      <c r="AP27" s="450">
        <f t="shared" si="17"/>
        <v>0</v>
      </c>
      <c r="AQ27" s="451"/>
    </row>
    <row r="28" spans="1:43" s="129" customFormat="1" ht="18" x14ac:dyDescent="0.2">
      <c r="A28" s="435" t="s">
        <v>7</v>
      </c>
      <c r="B28" s="445" t="s">
        <v>356</v>
      </c>
      <c r="C28" s="457">
        <v>6.19</v>
      </c>
      <c r="D28" s="458">
        <f t="shared" ref="D28:D32" si="19">SUM(M28+V28+AE28+AN28)</f>
        <v>6.25</v>
      </c>
      <c r="E28" s="448">
        <f t="shared" si="15"/>
        <v>4.5999999999999996</v>
      </c>
      <c r="F28" s="437">
        <f t="shared" si="16"/>
        <v>73.599999999999994</v>
      </c>
      <c r="G28" s="435"/>
      <c r="H28" s="435"/>
      <c r="I28" s="435"/>
      <c r="J28" s="435"/>
      <c r="K28" s="435"/>
      <c r="L28" s="435"/>
      <c r="M28" s="435">
        <v>1.2</v>
      </c>
      <c r="N28" s="435">
        <v>1.2</v>
      </c>
      <c r="O28" s="435">
        <f t="shared" ref="O28:O32" si="20">SUM(N28/M28*100)</f>
        <v>100</v>
      </c>
      <c r="P28" s="435"/>
      <c r="Q28" s="435"/>
      <c r="R28" s="435"/>
      <c r="S28" s="435"/>
      <c r="T28" s="435"/>
      <c r="U28" s="435"/>
      <c r="V28" s="435">
        <v>1.2</v>
      </c>
      <c r="W28" s="435">
        <v>1.2</v>
      </c>
      <c r="X28" s="435">
        <f t="shared" si="18"/>
        <v>100</v>
      </c>
      <c r="Y28" s="435"/>
      <c r="Z28" s="435"/>
      <c r="AA28" s="435"/>
      <c r="AB28" s="435"/>
      <c r="AC28" s="435"/>
      <c r="AD28" s="435"/>
      <c r="AE28" s="435">
        <v>1.2</v>
      </c>
      <c r="AF28" s="435">
        <v>2.2000000000000002</v>
      </c>
      <c r="AG28" s="464">
        <f t="shared" si="14"/>
        <v>183.33333333333334</v>
      </c>
      <c r="AH28" s="435"/>
      <c r="AI28" s="435"/>
      <c r="AJ28" s="435"/>
      <c r="AK28" s="435"/>
      <c r="AL28" s="435"/>
      <c r="AM28" s="435"/>
      <c r="AN28" s="458">
        <v>2.65</v>
      </c>
      <c r="AO28" s="435"/>
      <c r="AP28" s="450">
        <f t="shared" si="17"/>
        <v>0</v>
      </c>
      <c r="AQ28" s="451"/>
    </row>
    <row r="29" spans="1:43" s="129" customFormat="1" ht="56.25" customHeight="1" x14ac:dyDescent="0.2">
      <c r="A29" s="435" t="s">
        <v>8</v>
      </c>
      <c r="B29" s="445" t="s">
        <v>357</v>
      </c>
      <c r="C29" s="457">
        <v>106</v>
      </c>
      <c r="D29" s="458">
        <f t="shared" si="19"/>
        <v>107</v>
      </c>
      <c r="E29" s="448">
        <f t="shared" si="15"/>
        <v>80.25</v>
      </c>
      <c r="F29" s="437">
        <f t="shared" si="16"/>
        <v>75</v>
      </c>
      <c r="G29" s="435"/>
      <c r="H29" s="435"/>
      <c r="I29" s="435"/>
      <c r="J29" s="435"/>
      <c r="K29" s="435"/>
      <c r="L29" s="435"/>
      <c r="M29" s="435">
        <v>26.75</v>
      </c>
      <c r="N29" s="435">
        <v>26.75</v>
      </c>
      <c r="O29" s="435">
        <f t="shared" si="20"/>
        <v>100</v>
      </c>
      <c r="P29" s="435"/>
      <c r="Q29" s="435"/>
      <c r="R29" s="435"/>
      <c r="S29" s="435"/>
      <c r="T29" s="435"/>
      <c r="U29" s="435"/>
      <c r="V29" s="438">
        <v>26.75</v>
      </c>
      <c r="W29" s="435">
        <v>26.75</v>
      </c>
      <c r="X29" s="435">
        <f t="shared" si="18"/>
        <v>100</v>
      </c>
      <c r="Y29" s="435"/>
      <c r="Z29" s="435"/>
      <c r="AA29" s="435"/>
      <c r="AB29" s="435"/>
      <c r="AC29" s="435"/>
      <c r="AD29" s="435"/>
      <c r="AE29" s="435">
        <v>26.75</v>
      </c>
      <c r="AF29" s="435">
        <v>26.75</v>
      </c>
      <c r="AG29" s="435">
        <f t="shared" si="14"/>
        <v>100</v>
      </c>
      <c r="AH29" s="435"/>
      <c r="AI29" s="435"/>
      <c r="AJ29" s="435"/>
      <c r="AK29" s="435"/>
      <c r="AL29" s="435"/>
      <c r="AM29" s="435"/>
      <c r="AN29" s="458">
        <v>26.75</v>
      </c>
      <c r="AO29" s="437"/>
      <c r="AP29" s="450">
        <f t="shared" si="17"/>
        <v>0</v>
      </c>
      <c r="AQ29" s="451"/>
    </row>
    <row r="30" spans="1:43" s="129" customFormat="1" ht="70.5" customHeight="1" x14ac:dyDescent="0.2">
      <c r="A30" s="435" t="s">
        <v>14</v>
      </c>
      <c r="B30" s="445" t="s">
        <v>358</v>
      </c>
      <c r="C30" s="457">
        <v>550</v>
      </c>
      <c r="D30" s="458">
        <f>SUM(M30+V30+AE30+AN30+AH30)</f>
        <v>300</v>
      </c>
      <c r="E30" s="448">
        <f t="shared" si="15"/>
        <v>190.2</v>
      </c>
      <c r="F30" s="437">
        <f t="shared" si="16"/>
        <v>63.4</v>
      </c>
      <c r="G30" s="435"/>
      <c r="H30" s="435"/>
      <c r="I30" s="435"/>
      <c r="J30" s="435"/>
      <c r="K30" s="435"/>
      <c r="L30" s="435"/>
      <c r="M30" s="435">
        <v>75</v>
      </c>
      <c r="N30" s="435">
        <v>140</v>
      </c>
      <c r="O30" s="437">
        <f t="shared" si="20"/>
        <v>186.66666666666666</v>
      </c>
      <c r="P30" s="435"/>
      <c r="Q30" s="435"/>
      <c r="R30" s="435"/>
      <c r="S30" s="435"/>
      <c r="T30" s="435"/>
      <c r="U30" s="435"/>
      <c r="V30" s="435">
        <v>75</v>
      </c>
      <c r="W30" s="435">
        <v>8</v>
      </c>
      <c r="X30" s="437">
        <f t="shared" si="18"/>
        <v>10.666666666666668</v>
      </c>
      <c r="Y30" s="435"/>
      <c r="Z30" s="435"/>
      <c r="AA30" s="435"/>
      <c r="AB30" s="435"/>
      <c r="AC30" s="435"/>
      <c r="AD30" s="435"/>
      <c r="AE30" s="435">
        <v>75</v>
      </c>
      <c r="AF30" s="435">
        <v>42.2</v>
      </c>
      <c r="AG30" s="437">
        <f t="shared" si="14"/>
        <v>56.266666666666673</v>
      </c>
      <c r="AH30" s="435"/>
      <c r="AI30" s="435"/>
      <c r="AJ30" s="435"/>
      <c r="AK30" s="435"/>
      <c r="AL30" s="435"/>
      <c r="AM30" s="435"/>
      <c r="AN30" s="458">
        <v>75</v>
      </c>
      <c r="AO30" s="435"/>
      <c r="AP30" s="450">
        <f t="shared" si="17"/>
        <v>0</v>
      </c>
      <c r="AQ30" s="466" t="s">
        <v>475</v>
      </c>
    </row>
    <row r="31" spans="1:43" s="129" customFormat="1" ht="36" x14ac:dyDescent="0.2">
      <c r="A31" s="435" t="s">
        <v>15</v>
      </c>
      <c r="B31" s="445" t="s">
        <v>359</v>
      </c>
      <c r="C31" s="457">
        <v>6</v>
      </c>
      <c r="D31" s="458">
        <v>6</v>
      </c>
      <c r="E31" s="448">
        <v>6</v>
      </c>
      <c r="F31" s="437">
        <f t="shared" si="16"/>
        <v>100</v>
      </c>
      <c r="G31" s="435">
        <v>0</v>
      </c>
      <c r="H31" s="435"/>
      <c r="I31" s="435"/>
      <c r="J31" s="435">
        <v>0</v>
      </c>
      <c r="K31" s="435"/>
      <c r="L31" s="435"/>
      <c r="M31" s="435">
        <v>6</v>
      </c>
      <c r="N31" s="435">
        <v>6</v>
      </c>
      <c r="O31" s="435">
        <f t="shared" si="20"/>
        <v>100</v>
      </c>
      <c r="P31" s="435"/>
      <c r="Q31" s="435"/>
      <c r="R31" s="435"/>
      <c r="S31" s="435">
        <v>0</v>
      </c>
      <c r="T31" s="435"/>
      <c r="U31" s="435"/>
      <c r="V31" s="435">
        <v>6</v>
      </c>
      <c r="W31" s="435">
        <v>6</v>
      </c>
      <c r="X31" s="435">
        <f t="shared" si="18"/>
        <v>100</v>
      </c>
      <c r="Y31" s="435"/>
      <c r="Z31" s="435"/>
      <c r="AA31" s="435"/>
      <c r="AB31" s="435"/>
      <c r="AC31" s="435"/>
      <c r="AD31" s="435"/>
      <c r="AE31" s="435">
        <v>6</v>
      </c>
      <c r="AF31" s="435">
        <v>6</v>
      </c>
      <c r="AG31" s="435">
        <f t="shared" si="14"/>
        <v>100</v>
      </c>
      <c r="AH31" s="435"/>
      <c r="AI31" s="435"/>
      <c r="AJ31" s="435"/>
      <c r="AK31" s="435">
        <v>0</v>
      </c>
      <c r="AL31" s="435"/>
      <c r="AM31" s="435"/>
      <c r="AN31" s="458">
        <v>6</v>
      </c>
      <c r="AO31" s="435"/>
      <c r="AP31" s="450">
        <f t="shared" si="17"/>
        <v>0</v>
      </c>
      <c r="AQ31" s="451"/>
    </row>
    <row r="32" spans="1:43" s="129" customFormat="1" ht="44.25" customHeight="1" x14ac:dyDescent="0.2">
      <c r="A32" s="435" t="s">
        <v>361</v>
      </c>
      <c r="B32" s="445" t="s">
        <v>360</v>
      </c>
      <c r="C32" s="457">
        <v>21751</v>
      </c>
      <c r="D32" s="458">
        <f t="shared" si="19"/>
        <v>22839</v>
      </c>
      <c r="E32" s="448">
        <f t="shared" si="15"/>
        <v>17129.75</v>
      </c>
      <c r="F32" s="437">
        <f t="shared" si="16"/>
        <v>75.002189237707427</v>
      </c>
      <c r="G32" s="435"/>
      <c r="H32" s="435"/>
      <c r="I32" s="435"/>
      <c r="J32" s="435"/>
      <c r="K32" s="435"/>
      <c r="L32" s="435"/>
      <c r="M32" s="435">
        <v>5709.75</v>
      </c>
      <c r="N32" s="435">
        <v>5710</v>
      </c>
      <c r="O32" s="435">
        <f t="shared" si="20"/>
        <v>100.00437847541485</v>
      </c>
      <c r="P32" s="435"/>
      <c r="Q32" s="435"/>
      <c r="R32" s="435"/>
      <c r="S32" s="435"/>
      <c r="T32" s="435"/>
      <c r="U32" s="435"/>
      <c r="V32" s="435">
        <v>5709.75</v>
      </c>
      <c r="W32" s="435">
        <v>5710</v>
      </c>
      <c r="X32" s="435">
        <f t="shared" si="18"/>
        <v>100.00437847541485</v>
      </c>
      <c r="Y32" s="435"/>
      <c r="Z32" s="435"/>
      <c r="AA32" s="435"/>
      <c r="AB32" s="435"/>
      <c r="AC32" s="435"/>
      <c r="AD32" s="435"/>
      <c r="AE32" s="435">
        <v>5709.75</v>
      </c>
      <c r="AF32" s="435">
        <v>5709.75</v>
      </c>
      <c r="AG32" s="435">
        <f t="shared" si="14"/>
        <v>100</v>
      </c>
      <c r="AH32" s="435"/>
      <c r="AI32" s="435"/>
      <c r="AJ32" s="435"/>
      <c r="AK32" s="435"/>
      <c r="AL32" s="435"/>
      <c r="AM32" s="435"/>
      <c r="AN32" s="458">
        <v>5709.75</v>
      </c>
      <c r="AO32" s="435"/>
      <c r="AP32" s="450">
        <f t="shared" si="17"/>
        <v>0</v>
      </c>
      <c r="AQ32" s="451"/>
    </row>
    <row r="33" spans="1:70" s="129" customFormat="1" ht="21.75" customHeight="1" x14ac:dyDescent="0.2">
      <c r="A33" s="634" t="s">
        <v>362</v>
      </c>
      <c r="B33" s="635"/>
      <c r="C33" s="635"/>
      <c r="D33" s="636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</row>
    <row r="34" spans="1:70" s="129" customFormat="1" ht="72" x14ac:dyDescent="0.2">
      <c r="A34" s="161" t="s">
        <v>16</v>
      </c>
      <c r="B34" s="162" t="s">
        <v>363</v>
      </c>
      <c r="C34" s="161">
        <v>193</v>
      </c>
      <c r="D34" s="161">
        <f>M34+V34+AE34+AN34</f>
        <v>212</v>
      </c>
      <c r="E34" s="393">
        <f t="shared" ref="E34:E38" si="21">H34+K34+N34+Q34+T34+W34+Z34+AC34+AF34+AI34+AL34+AO34</f>
        <v>167</v>
      </c>
      <c r="F34" s="465">
        <f>E34/D34*100</f>
        <v>78.773584905660371</v>
      </c>
      <c r="G34" s="304"/>
      <c r="H34" s="304"/>
      <c r="I34" s="304"/>
      <c r="J34" s="163"/>
      <c r="K34" s="163"/>
      <c r="L34" s="163"/>
      <c r="M34" s="435">
        <v>54</v>
      </c>
      <c r="N34" s="435">
        <v>54</v>
      </c>
      <c r="O34" s="435">
        <f t="shared" ref="O34:O37" si="22">SUM(N34/M34*100)</f>
        <v>100</v>
      </c>
      <c r="P34" s="435"/>
      <c r="Q34" s="435"/>
      <c r="R34" s="435"/>
      <c r="S34" s="435"/>
      <c r="T34" s="435"/>
      <c r="U34" s="435"/>
      <c r="V34" s="435">
        <v>59</v>
      </c>
      <c r="W34" s="435">
        <v>65</v>
      </c>
      <c r="X34" s="464">
        <f t="shared" si="18"/>
        <v>110.16949152542372</v>
      </c>
      <c r="Y34" s="435"/>
      <c r="Z34" s="435"/>
      <c r="AA34" s="435"/>
      <c r="AB34" s="435"/>
      <c r="AC34" s="435"/>
      <c r="AD34" s="435"/>
      <c r="AE34" s="435">
        <v>42</v>
      </c>
      <c r="AF34" s="435">
        <v>48</v>
      </c>
      <c r="AG34" s="464">
        <f t="shared" ref="AG34:AG37" si="23">SUM(AF34/AE34*100)</f>
        <v>114.28571428571428</v>
      </c>
      <c r="AH34" s="435"/>
      <c r="AI34" s="435"/>
      <c r="AJ34" s="435"/>
      <c r="AK34" s="435"/>
      <c r="AL34" s="435"/>
      <c r="AM34" s="435"/>
      <c r="AN34" s="161">
        <v>57</v>
      </c>
      <c r="AO34" s="163"/>
      <c r="AP34" s="354">
        <f>AO34/AN34*100</f>
        <v>0</v>
      </c>
      <c r="AQ34" s="164"/>
    </row>
    <row r="35" spans="1:70" s="129" customFormat="1" ht="72" x14ac:dyDescent="0.2">
      <c r="A35" s="161" t="s">
        <v>368</v>
      </c>
      <c r="B35" s="162" t="s">
        <v>364</v>
      </c>
      <c r="C35" s="161">
        <v>86</v>
      </c>
      <c r="D35" s="161">
        <f>M35+V35+AE35+AN35</f>
        <v>59</v>
      </c>
      <c r="E35" s="393">
        <f t="shared" si="21"/>
        <v>35</v>
      </c>
      <c r="F35" s="465">
        <f>E35/D35*100</f>
        <v>59.322033898305079</v>
      </c>
      <c r="G35" s="304"/>
      <c r="H35" s="304"/>
      <c r="I35" s="304"/>
      <c r="J35" s="163"/>
      <c r="K35" s="163"/>
      <c r="L35" s="163"/>
      <c r="M35" s="435">
        <v>18</v>
      </c>
      <c r="N35" s="435">
        <v>18</v>
      </c>
      <c r="O35" s="435">
        <f t="shared" si="22"/>
        <v>100</v>
      </c>
      <c r="P35" s="435"/>
      <c r="Q35" s="435"/>
      <c r="R35" s="435"/>
      <c r="S35" s="435"/>
      <c r="T35" s="435"/>
      <c r="U35" s="435"/>
      <c r="V35" s="435">
        <v>3</v>
      </c>
      <c r="W35" s="435">
        <v>3</v>
      </c>
      <c r="X35" s="464">
        <f t="shared" si="18"/>
        <v>100</v>
      </c>
      <c r="Y35" s="435"/>
      <c r="Z35" s="435"/>
      <c r="AA35" s="435"/>
      <c r="AB35" s="435"/>
      <c r="AC35" s="435"/>
      <c r="AD35" s="435"/>
      <c r="AE35" s="435">
        <v>13</v>
      </c>
      <c r="AF35" s="435">
        <v>14</v>
      </c>
      <c r="AG35" s="464">
        <f t="shared" si="23"/>
        <v>107.69230769230769</v>
      </c>
      <c r="AH35" s="435"/>
      <c r="AI35" s="435"/>
      <c r="AJ35" s="435"/>
      <c r="AK35" s="435"/>
      <c r="AL35" s="435"/>
      <c r="AM35" s="435"/>
      <c r="AN35" s="161">
        <v>25</v>
      </c>
      <c r="AO35" s="163"/>
      <c r="AP35" s="354">
        <f>AO35/AN35*100</f>
        <v>0</v>
      </c>
      <c r="AQ35" s="164"/>
    </row>
    <row r="36" spans="1:70" s="129" customFormat="1" ht="72" x14ac:dyDescent="0.2">
      <c r="A36" s="161" t="s">
        <v>369</v>
      </c>
      <c r="B36" s="162" t="s">
        <v>365</v>
      </c>
      <c r="C36" s="161">
        <v>18</v>
      </c>
      <c r="D36" s="161">
        <f>M36+V36+AE36+AN36</f>
        <v>21</v>
      </c>
      <c r="E36" s="393">
        <f t="shared" si="21"/>
        <v>16</v>
      </c>
      <c r="F36" s="465">
        <f>E36/D36*100</f>
        <v>76.19047619047619</v>
      </c>
      <c r="G36" s="304"/>
      <c r="H36" s="304"/>
      <c r="I36" s="304"/>
      <c r="J36" s="163"/>
      <c r="K36" s="163"/>
      <c r="L36" s="163"/>
      <c r="M36" s="435">
        <v>6</v>
      </c>
      <c r="N36" s="435">
        <v>6</v>
      </c>
      <c r="O36" s="435">
        <f t="shared" si="22"/>
        <v>100</v>
      </c>
      <c r="P36" s="435"/>
      <c r="Q36" s="435"/>
      <c r="R36" s="435"/>
      <c r="S36" s="435"/>
      <c r="T36" s="435"/>
      <c r="U36" s="435"/>
      <c r="V36" s="435">
        <v>5</v>
      </c>
      <c r="W36" s="435">
        <v>5</v>
      </c>
      <c r="X36" s="464">
        <f t="shared" si="18"/>
        <v>100</v>
      </c>
      <c r="Y36" s="435"/>
      <c r="Z36" s="435"/>
      <c r="AA36" s="435"/>
      <c r="AB36" s="435"/>
      <c r="AC36" s="435"/>
      <c r="AD36" s="435"/>
      <c r="AE36" s="435">
        <v>5</v>
      </c>
      <c r="AF36" s="435">
        <v>5</v>
      </c>
      <c r="AG36" s="435">
        <f t="shared" si="23"/>
        <v>100</v>
      </c>
      <c r="AH36" s="435"/>
      <c r="AI36" s="435"/>
      <c r="AJ36" s="435"/>
      <c r="AK36" s="435"/>
      <c r="AL36" s="435"/>
      <c r="AM36" s="435"/>
      <c r="AN36" s="161">
        <v>5</v>
      </c>
      <c r="AO36" s="163"/>
      <c r="AP36" s="354">
        <f>AO36/AN36*100</f>
        <v>0</v>
      </c>
      <c r="AQ36" s="164"/>
    </row>
    <row r="37" spans="1:70" s="128" customFormat="1" ht="61.5" customHeight="1" x14ac:dyDescent="0.35">
      <c r="A37" s="161" t="s">
        <v>370</v>
      </c>
      <c r="B37" s="162" t="s">
        <v>366</v>
      </c>
      <c r="C37" s="161">
        <v>10</v>
      </c>
      <c r="D37" s="161">
        <f>M37+V37+AE37+AN37</f>
        <v>11</v>
      </c>
      <c r="E37" s="393">
        <f t="shared" si="21"/>
        <v>11</v>
      </c>
      <c r="F37" s="465">
        <f>E37/D37*100</f>
        <v>100</v>
      </c>
      <c r="G37" s="305"/>
      <c r="H37" s="305"/>
      <c r="I37" s="305"/>
      <c r="J37" s="165"/>
      <c r="K37" s="165"/>
      <c r="L37" s="165"/>
      <c r="M37" s="439">
        <v>3</v>
      </c>
      <c r="N37" s="439">
        <v>3</v>
      </c>
      <c r="O37" s="435">
        <f t="shared" si="22"/>
        <v>100</v>
      </c>
      <c r="P37" s="439"/>
      <c r="Q37" s="439"/>
      <c r="R37" s="439"/>
      <c r="S37" s="439"/>
      <c r="T37" s="439"/>
      <c r="U37" s="439"/>
      <c r="V37" s="439">
        <v>3</v>
      </c>
      <c r="W37" s="439">
        <v>5</v>
      </c>
      <c r="X37" s="464">
        <f t="shared" si="18"/>
        <v>166.66666666666669</v>
      </c>
      <c r="Y37" s="439"/>
      <c r="Z37" s="439"/>
      <c r="AA37" s="439"/>
      <c r="AB37" s="439"/>
      <c r="AC37" s="439"/>
      <c r="AD37" s="439"/>
      <c r="AE37" s="439">
        <v>3</v>
      </c>
      <c r="AF37" s="439">
        <v>3</v>
      </c>
      <c r="AG37" s="435">
        <f t="shared" si="23"/>
        <v>100</v>
      </c>
      <c r="AH37" s="439"/>
      <c r="AI37" s="439"/>
      <c r="AJ37" s="439"/>
      <c r="AK37" s="439"/>
      <c r="AL37" s="439"/>
      <c r="AM37" s="439"/>
      <c r="AN37" s="161">
        <v>2</v>
      </c>
      <c r="AO37" s="165"/>
      <c r="AP37" s="354">
        <f>AO37/AN37*100</f>
        <v>0</v>
      </c>
      <c r="AQ37" s="166"/>
    </row>
    <row r="38" spans="1:70" s="128" customFormat="1" ht="36" x14ac:dyDescent="0.35">
      <c r="A38" s="161" t="s">
        <v>458</v>
      </c>
      <c r="B38" s="162" t="s">
        <v>367</v>
      </c>
      <c r="C38" s="161">
        <v>100</v>
      </c>
      <c r="D38" s="161">
        <v>100</v>
      </c>
      <c r="E38" s="393">
        <f t="shared" si="21"/>
        <v>0</v>
      </c>
      <c r="F38" s="355">
        <f>E38/D38*100</f>
        <v>0</v>
      </c>
      <c r="G38" s="305"/>
      <c r="H38" s="305"/>
      <c r="I38" s="305"/>
      <c r="J38" s="165"/>
      <c r="K38" s="165"/>
      <c r="L38" s="165"/>
      <c r="M38" s="439"/>
      <c r="N38" s="439"/>
      <c r="O38" s="435"/>
      <c r="P38" s="439"/>
      <c r="Q38" s="439"/>
      <c r="R38" s="439"/>
      <c r="S38" s="439"/>
      <c r="T38" s="439"/>
      <c r="U38" s="439"/>
      <c r="V38" s="439"/>
      <c r="W38" s="439"/>
      <c r="X38" s="435"/>
      <c r="Y38" s="439"/>
      <c r="Z38" s="439"/>
      <c r="AA38" s="439"/>
      <c r="AB38" s="439"/>
      <c r="AC38" s="439"/>
      <c r="AD38" s="439"/>
      <c r="AE38" s="439"/>
      <c r="AF38" s="439"/>
      <c r="AG38" s="435"/>
      <c r="AH38" s="439"/>
      <c r="AI38" s="439"/>
      <c r="AJ38" s="439"/>
      <c r="AK38" s="439"/>
      <c r="AL38" s="439"/>
      <c r="AM38" s="439"/>
      <c r="AN38" s="161"/>
      <c r="AO38" s="354"/>
      <c r="AP38" s="354" t="e">
        <f>AO38/AN38*100</f>
        <v>#DIV/0!</v>
      </c>
      <c r="AQ38" s="166"/>
    </row>
    <row r="39" spans="1:70" s="131" customFormat="1" ht="18" x14ac:dyDescent="0.3">
      <c r="A39" s="167"/>
      <c r="B39" s="168"/>
      <c r="C39" s="168"/>
      <c r="D39" s="168"/>
      <c r="E39" s="168"/>
      <c r="F39" s="409"/>
      <c r="G39" s="168"/>
      <c r="H39" s="168"/>
      <c r="I39" s="168"/>
      <c r="J39" s="168"/>
      <c r="K39" s="168"/>
      <c r="L39" s="168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168"/>
      <c r="AO39" s="168"/>
      <c r="AP39" s="168"/>
      <c r="AQ39" s="168"/>
      <c r="AR39" s="130"/>
    </row>
    <row r="40" spans="1:70" s="131" customFormat="1" ht="18" x14ac:dyDescent="0.3">
      <c r="A40" s="167"/>
      <c r="B40" s="168"/>
      <c r="C40" s="168"/>
      <c r="D40" s="168"/>
      <c r="E40" s="168"/>
      <c r="F40" s="409"/>
      <c r="G40" s="168"/>
      <c r="H40" s="168"/>
      <c r="I40" s="168"/>
      <c r="J40" s="168"/>
      <c r="K40" s="168"/>
      <c r="L40" s="168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168"/>
      <c r="AO40" s="168"/>
      <c r="AP40" s="168"/>
      <c r="AQ40" s="168"/>
      <c r="AR40" s="130"/>
    </row>
    <row r="41" spans="1:70" s="133" customFormat="1" ht="27.45" customHeight="1" x14ac:dyDescent="0.35">
      <c r="A41" s="637" t="s">
        <v>459</v>
      </c>
      <c r="B41" s="638"/>
      <c r="C41" s="638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168"/>
      <c r="AO41" s="168"/>
      <c r="AP41" s="168"/>
      <c r="AQ41" s="168"/>
      <c r="AR41" s="132"/>
    </row>
    <row r="42" spans="1:70" s="133" customFormat="1" ht="18" x14ac:dyDescent="0.3">
      <c r="A42" s="169"/>
      <c r="B42" s="170"/>
      <c r="C42" s="168"/>
      <c r="D42" s="168"/>
      <c r="E42" s="168"/>
      <c r="F42" s="409"/>
      <c r="G42" s="168"/>
      <c r="H42" s="168"/>
      <c r="I42" s="168"/>
      <c r="J42" s="168"/>
      <c r="K42" s="168"/>
      <c r="L42" s="168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168"/>
      <c r="AO42" s="168"/>
      <c r="AP42" s="168"/>
      <c r="AQ42" s="168"/>
      <c r="AR42" s="132"/>
    </row>
    <row r="43" spans="1:70" s="133" customFormat="1" ht="18" x14ac:dyDescent="0.3">
      <c r="A43" s="169"/>
      <c r="B43" s="170"/>
      <c r="C43" s="168"/>
      <c r="D43" s="168"/>
      <c r="E43" s="168"/>
      <c r="F43" s="409"/>
      <c r="G43" s="168"/>
      <c r="H43" s="168"/>
      <c r="I43" s="168"/>
      <c r="J43" s="168"/>
      <c r="K43" s="168"/>
      <c r="L43" s="168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168"/>
      <c r="AO43" s="168"/>
      <c r="AP43" s="168"/>
      <c r="AQ43" s="168"/>
      <c r="AR43" s="132"/>
    </row>
    <row r="44" spans="1:70" s="109" customFormat="1" ht="14.25" customHeight="1" x14ac:dyDescent="0.35">
      <c r="A44" s="642" t="s">
        <v>389</v>
      </c>
      <c r="B44" s="642"/>
      <c r="C44" s="642"/>
      <c r="D44" s="123"/>
      <c r="E44" s="123"/>
      <c r="F44" s="118"/>
      <c r="G44" s="123"/>
      <c r="H44" s="123"/>
      <c r="I44" s="123"/>
      <c r="J44" s="123"/>
      <c r="K44" s="123"/>
      <c r="L44" s="123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123"/>
      <c r="AO44" s="123"/>
      <c r="AP44" s="123"/>
      <c r="AQ44" s="123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</row>
    <row r="45" spans="1:70" s="109" customFormat="1" ht="18" x14ac:dyDescent="0.35">
      <c r="A45" s="118"/>
      <c r="B45" s="115"/>
      <c r="C45" s="115"/>
      <c r="D45" s="119"/>
      <c r="E45" s="119"/>
      <c r="F45" s="410"/>
      <c r="G45" s="120"/>
      <c r="H45" s="120"/>
      <c r="I45" s="120"/>
      <c r="J45" s="120"/>
      <c r="K45" s="120"/>
      <c r="L45" s="120"/>
      <c r="M45" s="120"/>
      <c r="N45" s="120"/>
      <c r="O45" s="120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35"/>
      <c r="AS45" s="135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5"/>
      <c r="BJ45" s="135"/>
      <c r="BK45" s="135"/>
      <c r="BL45" s="136"/>
      <c r="BM45" s="136"/>
      <c r="BN45" s="136"/>
    </row>
    <row r="46" spans="1:70" s="128" customFormat="1" ht="18" x14ac:dyDescent="0.35">
      <c r="A46" s="123"/>
      <c r="B46" s="156"/>
      <c r="C46" s="156"/>
      <c r="D46" s="156"/>
      <c r="E46" s="156"/>
      <c r="F46" s="407"/>
      <c r="G46" s="156"/>
      <c r="H46" s="156"/>
      <c r="I46" s="156"/>
      <c r="J46" s="156"/>
      <c r="K46" s="156"/>
      <c r="L46" s="156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156"/>
      <c r="AO46" s="156"/>
      <c r="AP46" s="156"/>
      <c r="AQ46" s="156"/>
    </row>
    <row r="47" spans="1:70" ht="18" x14ac:dyDescent="0.35">
      <c r="A47" s="157"/>
      <c r="B47" s="156"/>
      <c r="C47" s="156"/>
      <c r="D47" s="156"/>
      <c r="E47" s="156"/>
      <c r="F47" s="407"/>
      <c r="G47" s="156"/>
      <c r="H47" s="156"/>
      <c r="I47" s="156"/>
      <c r="J47" s="156"/>
      <c r="K47" s="156"/>
      <c r="L47" s="156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156"/>
      <c r="AO47" s="156"/>
      <c r="AP47" s="156"/>
      <c r="AQ47" s="156"/>
    </row>
  </sheetData>
  <mergeCells count="26"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  <mergeCell ref="A25:A27"/>
    <mergeCell ref="A33:AQ33"/>
    <mergeCell ref="A41:W41"/>
    <mergeCell ref="AQ5:AQ7"/>
    <mergeCell ref="A44:C44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8:AQ8"/>
    <mergeCell ref="A24:AQ24"/>
  </mergeCells>
  <pageMargins left="0.7" right="0.7" top="0.75" bottom="0.75" header="0.3" footer="0.3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opLeftCell="A4" workbookViewId="0">
      <selection activeCell="J35" sqref="J35"/>
    </sheetView>
  </sheetViews>
  <sheetFormatPr defaultRowHeight="14.4" x14ac:dyDescent="0.3"/>
  <sheetData>
    <row r="1" spans="2:11" x14ac:dyDescent="0.3">
      <c r="B1" s="12"/>
      <c r="C1" s="12"/>
      <c r="D1" s="12"/>
      <c r="E1" s="171"/>
      <c r="F1" s="172"/>
      <c r="G1" s="172"/>
      <c r="H1" s="171"/>
      <c r="I1" s="172" t="s">
        <v>371</v>
      </c>
      <c r="J1" s="171"/>
      <c r="K1" s="171"/>
    </row>
    <row r="2" spans="2:11" x14ac:dyDescent="0.3">
      <c r="B2" s="12"/>
      <c r="C2" s="12"/>
      <c r="D2" s="12"/>
      <c r="E2" s="171"/>
      <c r="F2" s="172"/>
      <c r="G2" s="172"/>
      <c r="H2" s="171"/>
      <c r="I2" s="172"/>
      <c r="J2" s="171"/>
      <c r="K2" s="171"/>
    </row>
    <row r="3" spans="2:11" x14ac:dyDescent="0.3">
      <c r="B3" s="12"/>
      <c r="C3" s="12"/>
      <c r="D3" s="12"/>
      <c r="E3" s="171"/>
      <c r="F3" s="12"/>
      <c r="G3" s="12"/>
      <c r="H3" s="12"/>
      <c r="I3" s="172" t="s">
        <v>394</v>
      </c>
      <c r="J3" s="171"/>
      <c r="K3" s="171"/>
    </row>
    <row r="4" spans="2:11" x14ac:dyDescent="0.3">
      <c r="B4" s="12"/>
      <c r="C4" s="12"/>
      <c r="D4" s="12"/>
      <c r="E4" s="171"/>
      <c r="F4" s="12"/>
      <c r="G4" s="12"/>
      <c r="H4" s="12"/>
      <c r="I4" s="172" t="s">
        <v>372</v>
      </c>
      <c r="J4" s="171"/>
      <c r="K4" s="171"/>
    </row>
    <row r="5" spans="2:11" ht="6" customHeight="1" x14ac:dyDescent="0.3">
      <c r="B5" s="12"/>
      <c r="C5" s="12"/>
      <c r="D5" s="12"/>
      <c r="E5" s="171"/>
      <c r="F5" s="171"/>
      <c r="G5" s="171"/>
      <c r="H5" s="173"/>
      <c r="I5" s="172"/>
      <c r="J5" s="171"/>
      <c r="K5" s="171"/>
    </row>
    <row r="6" spans="2:11" ht="4.5" customHeight="1" x14ac:dyDescent="0.3">
      <c r="B6" s="12"/>
      <c r="C6" s="12"/>
      <c r="D6" s="12"/>
      <c r="E6" s="171"/>
      <c r="F6" s="171"/>
      <c r="G6" s="171"/>
      <c r="H6" s="12"/>
      <c r="I6" s="172"/>
      <c r="J6" s="171"/>
      <c r="K6" s="171"/>
    </row>
    <row r="7" spans="2:11" x14ac:dyDescent="0.3">
      <c r="B7" s="12"/>
      <c r="C7" s="12"/>
      <c r="D7" s="12"/>
      <c r="E7" s="171"/>
      <c r="F7" s="171"/>
      <c r="G7" s="402" t="s">
        <v>453</v>
      </c>
      <c r="H7" s="403"/>
      <c r="I7" s="175" t="s">
        <v>393</v>
      </c>
      <c r="J7" s="171"/>
      <c r="K7" s="171"/>
    </row>
    <row r="8" spans="2:11" x14ac:dyDescent="0.3">
      <c r="B8" s="12"/>
      <c r="C8" s="12"/>
      <c r="D8" s="12"/>
      <c r="E8" s="12"/>
      <c r="F8" s="171"/>
      <c r="G8" s="171"/>
      <c r="H8" s="12"/>
      <c r="I8" s="172"/>
      <c r="J8" s="12"/>
      <c r="K8" s="12"/>
    </row>
    <row r="9" spans="2:11" x14ac:dyDescent="0.3">
      <c r="B9" s="12"/>
      <c r="C9" s="12"/>
      <c r="D9" s="12"/>
      <c r="E9" s="12"/>
      <c r="F9" s="171"/>
      <c r="G9" s="171"/>
      <c r="H9" s="12"/>
      <c r="I9" s="172" t="s">
        <v>373</v>
      </c>
      <c r="J9" s="12"/>
      <c r="K9" s="12"/>
    </row>
    <row r="10" spans="2:11" x14ac:dyDescent="0.3">
      <c r="B10" s="12"/>
      <c r="C10" s="12"/>
      <c r="D10" s="12"/>
      <c r="E10" s="12"/>
      <c r="F10" s="171"/>
      <c r="G10" s="171"/>
      <c r="H10" s="171"/>
      <c r="I10" s="171"/>
      <c r="J10" s="12"/>
      <c r="K10" s="12"/>
    </row>
    <row r="11" spans="2:11" ht="15.6" x14ac:dyDescent="0.3">
      <c r="B11" s="171"/>
      <c r="C11" s="171"/>
      <c r="D11" s="171"/>
      <c r="E11" s="171"/>
      <c r="F11" s="171"/>
      <c r="G11" s="171"/>
      <c r="H11" s="171"/>
      <c r="I11" s="171"/>
      <c r="J11" s="173"/>
      <c r="K11" s="173"/>
    </row>
    <row r="12" spans="2:11" x14ac:dyDescent="0.3">
      <c r="B12" s="171"/>
      <c r="C12" s="171"/>
      <c r="D12" s="171"/>
      <c r="E12" s="171"/>
      <c r="F12" s="171"/>
      <c r="G12" s="171"/>
      <c r="H12" s="171"/>
      <c r="I12" s="171"/>
      <c r="J12" s="12"/>
      <c r="K12" s="12"/>
    </row>
    <row r="13" spans="2:11" x14ac:dyDescent="0.3">
      <c r="B13" s="171"/>
      <c r="C13" s="171"/>
      <c r="D13" s="171"/>
      <c r="E13" s="171"/>
      <c r="F13" s="171"/>
      <c r="G13" s="171"/>
      <c r="H13" s="171"/>
      <c r="I13" s="171"/>
      <c r="J13" s="12"/>
      <c r="K13" s="12"/>
    </row>
    <row r="14" spans="2:11" x14ac:dyDescent="0.3">
      <c r="B14" s="171"/>
      <c r="C14" s="171"/>
      <c r="D14" s="171"/>
      <c r="E14" s="171"/>
      <c r="F14" s="171"/>
      <c r="G14" s="171"/>
      <c r="H14" s="171"/>
      <c r="I14" s="171"/>
      <c r="J14" s="12"/>
      <c r="K14" s="12"/>
    </row>
    <row r="15" spans="2:11" x14ac:dyDescent="0.3">
      <c r="B15" s="171"/>
      <c r="C15" s="171"/>
      <c r="D15" s="171"/>
      <c r="E15" s="171"/>
      <c r="F15" s="171"/>
      <c r="G15" s="171"/>
      <c r="H15" s="171"/>
      <c r="I15" s="171"/>
      <c r="J15" s="12"/>
      <c r="K15" s="12"/>
    </row>
    <row r="16" spans="2:11" x14ac:dyDescent="0.3">
      <c r="B16" s="171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28.5" customHeight="1" x14ac:dyDescent="0.3">
      <c r="B17" s="666" t="s">
        <v>374</v>
      </c>
      <c r="C17" s="667"/>
      <c r="D17" s="667"/>
      <c r="E17" s="667"/>
      <c r="F17" s="667"/>
      <c r="G17" s="667"/>
      <c r="H17" s="667"/>
      <c r="I17" s="173"/>
      <c r="J17" s="12"/>
      <c r="K17" s="12"/>
    </row>
    <row r="18" spans="2:11" ht="18" x14ac:dyDescent="0.35">
      <c r="B18" s="668" t="s">
        <v>425</v>
      </c>
      <c r="C18" s="667"/>
      <c r="D18" s="667"/>
      <c r="E18" s="667"/>
      <c r="F18" s="667"/>
      <c r="G18" s="667"/>
      <c r="H18" s="667"/>
      <c r="I18" s="667"/>
      <c r="J18" s="12"/>
      <c r="K18" s="12"/>
    </row>
    <row r="19" spans="2:11" ht="18" x14ac:dyDescent="0.35">
      <c r="B19" s="669" t="s">
        <v>375</v>
      </c>
      <c r="C19" s="669"/>
      <c r="D19" s="669"/>
      <c r="E19" s="669"/>
      <c r="F19" s="669"/>
      <c r="G19" s="669"/>
      <c r="H19" s="669"/>
      <c r="I19" s="669"/>
      <c r="J19" s="12"/>
      <c r="K19" s="12"/>
    </row>
    <row r="20" spans="2:11" ht="30" customHeight="1" x14ac:dyDescent="0.3">
      <c r="B20" s="670" t="s">
        <v>381</v>
      </c>
      <c r="C20" s="667"/>
      <c r="D20" s="667"/>
      <c r="E20" s="667"/>
      <c r="F20" s="667"/>
      <c r="G20" s="667"/>
      <c r="H20" s="667"/>
      <c r="I20" s="667"/>
      <c r="J20" s="12"/>
      <c r="K20" s="12"/>
    </row>
    <row r="21" spans="2:11" ht="36" customHeight="1" x14ac:dyDescent="0.3">
      <c r="B21" s="667"/>
      <c r="C21" s="667"/>
      <c r="D21" s="667"/>
      <c r="E21" s="667"/>
      <c r="F21" s="667"/>
      <c r="G21" s="667"/>
      <c r="H21" s="667"/>
      <c r="I21" s="667"/>
      <c r="J21" s="12"/>
      <c r="K21" s="12"/>
    </row>
    <row r="22" spans="2:11" x14ac:dyDescent="0.3">
      <c r="B22" s="667"/>
      <c r="C22" s="667"/>
      <c r="D22" s="667"/>
      <c r="E22" s="667"/>
      <c r="F22" s="667"/>
      <c r="G22" s="667"/>
      <c r="H22" s="667"/>
      <c r="I22" s="667"/>
      <c r="J22" s="12"/>
      <c r="K22" s="12"/>
    </row>
    <row r="23" spans="2:11" x14ac:dyDescent="0.3">
      <c r="B23" s="12"/>
      <c r="C23" s="671" t="s">
        <v>376</v>
      </c>
      <c r="D23" s="671"/>
      <c r="E23" s="671"/>
      <c r="F23" s="671"/>
      <c r="G23" s="671"/>
      <c r="H23" s="671"/>
      <c r="I23" s="12"/>
      <c r="J23" s="12"/>
      <c r="K23" s="12"/>
    </row>
    <row r="24" spans="2:11" x14ac:dyDescent="0.3">
      <c r="B24" s="171"/>
      <c r="C24" s="171"/>
      <c r="D24" s="171"/>
      <c r="E24" s="171"/>
      <c r="F24" s="171"/>
      <c r="G24" s="171"/>
      <c r="H24" s="171"/>
      <c r="I24" s="12"/>
      <c r="J24" s="12"/>
      <c r="K24" s="12"/>
    </row>
    <row r="25" spans="2:11" x14ac:dyDescent="0.3">
      <c r="B25" s="171"/>
      <c r="C25" s="171"/>
      <c r="D25" s="171"/>
      <c r="E25" s="171"/>
      <c r="F25" s="171"/>
      <c r="G25" s="171"/>
      <c r="H25" s="171"/>
      <c r="I25" s="12"/>
      <c r="J25" s="12"/>
      <c r="K25" s="12"/>
    </row>
    <row r="26" spans="2:11" x14ac:dyDescent="0.3">
      <c r="B26" s="171"/>
      <c r="C26" s="171"/>
      <c r="D26" s="171"/>
      <c r="E26" s="672" t="s">
        <v>377</v>
      </c>
      <c r="F26" s="672"/>
      <c r="G26" s="672"/>
      <c r="H26" s="174"/>
      <c r="I26" s="174"/>
      <c r="J26" s="12"/>
      <c r="K26" s="12"/>
    </row>
    <row r="27" spans="2:11" x14ac:dyDescent="0.3">
      <c r="B27" s="171"/>
      <c r="C27" s="171"/>
      <c r="D27" s="171"/>
      <c r="E27" s="171" t="s">
        <v>392</v>
      </c>
      <c r="F27" s="171"/>
      <c r="G27" s="171"/>
      <c r="H27" s="12" t="s">
        <v>454</v>
      </c>
      <c r="I27" s="172"/>
      <c r="J27" s="12"/>
      <c r="K27" s="12"/>
    </row>
    <row r="28" spans="2:11" x14ac:dyDescent="0.3">
      <c r="B28" s="171"/>
      <c r="C28" s="171"/>
      <c r="D28" s="171"/>
      <c r="E28" s="171"/>
      <c r="F28" s="171"/>
      <c r="G28" s="171"/>
      <c r="H28" s="12"/>
      <c r="I28" s="172"/>
      <c r="J28" s="12"/>
      <c r="K28" s="12"/>
    </row>
    <row r="29" spans="2:11" x14ac:dyDescent="0.3">
      <c r="B29" s="171"/>
      <c r="C29" s="171"/>
      <c r="D29" s="171"/>
      <c r="E29" s="171" t="s">
        <v>378</v>
      </c>
      <c r="F29" s="171"/>
      <c r="G29" s="171"/>
      <c r="H29" s="12"/>
      <c r="I29" s="175"/>
      <c r="J29" s="12"/>
      <c r="K29" s="12"/>
    </row>
    <row r="30" spans="2:11" x14ac:dyDescent="0.3">
      <c r="B30" s="12"/>
      <c r="C30" s="12"/>
      <c r="D30" s="12"/>
      <c r="E30" s="171" t="s">
        <v>379</v>
      </c>
      <c r="F30" s="171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71" t="s">
        <v>380</v>
      </c>
      <c r="F31" s="171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71"/>
      <c r="C33" s="171"/>
      <c r="D33" s="171"/>
      <c r="E33" s="176"/>
      <c r="F33" s="171"/>
      <c r="G33" s="171"/>
      <c r="H33" s="171"/>
      <c r="I33" s="171"/>
      <c r="J33" s="171"/>
      <c r="K33" s="171"/>
    </row>
    <row r="34" spans="2:11" x14ac:dyDescent="0.3"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2:11" x14ac:dyDescent="0.3"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2:11" x14ac:dyDescent="0.3"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2:11" x14ac:dyDescent="0.3"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2:11" x14ac:dyDescent="0.3">
      <c r="B38" s="171"/>
      <c r="C38" s="171"/>
      <c r="D38" s="171"/>
      <c r="E38" s="177" t="s">
        <v>477</v>
      </c>
      <c r="F38" s="171"/>
      <c r="G38" s="171"/>
      <c r="H38" s="171"/>
      <c r="I38" s="171"/>
      <c r="J38" s="171"/>
      <c r="K38" s="171"/>
    </row>
    <row r="39" spans="2:11" x14ac:dyDescent="0.3"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2:11" ht="15.6" x14ac:dyDescent="0.3">
      <c r="B40" s="171"/>
      <c r="C40" s="171"/>
      <c r="D40" s="171"/>
      <c r="E40" s="665" t="s">
        <v>426</v>
      </c>
      <c r="F40" s="665"/>
      <c r="G40" s="171"/>
      <c r="H40" s="171"/>
      <c r="I40" s="171"/>
      <c r="J40" s="171"/>
      <c r="K40" s="171"/>
    </row>
    <row r="41" spans="2:11" x14ac:dyDescent="0.3"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</sheetData>
  <mergeCells count="7">
    <mergeCell ref="E40:F40"/>
    <mergeCell ref="B17:H17"/>
    <mergeCell ref="B18:I18"/>
    <mergeCell ref="B19:I19"/>
    <mergeCell ref="B20:I22"/>
    <mergeCell ref="C23:H23"/>
    <mergeCell ref="E26:G2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D16" workbookViewId="0">
      <selection activeCell="H19" sqref="H19:H22"/>
    </sheetView>
  </sheetViews>
  <sheetFormatPr defaultRowHeight="14.4" x14ac:dyDescent="0.3"/>
  <cols>
    <col min="1" max="1" width="3.109375" customWidth="1"/>
    <col min="2" max="2" width="16.109375" customWidth="1"/>
    <col min="3" max="4" width="7.33203125" customWidth="1"/>
    <col min="5" max="5" width="11.109375" customWidth="1"/>
    <col min="6" max="7" width="10.5546875" customWidth="1"/>
    <col min="8" max="8" width="10.33203125" customWidth="1"/>
    <col min="9" max="9" width="37.44140625" customWidth="1"/>
    <col min="10" max="10" width="7" customWidth="1"/>
    <col min="11" max="11" width="7.109375" customWidth="1"/>
    <col min="12" max="12" width="7.5546875" customWidth="1"/>
    <col min="13" max="13" width="23.109375" customWidth="1"/>
    <col min="14" max="14" width="21.6640625" customWidth="1"/>
  </cols>
  <sheetData>
    <row r="1" spans="1:19" x14ac:dyDescent="0.3">
      <c r="A1" s="359"/>
      <c r="B1" s="359"/>
      <c r="C1" s="360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61" t="s">
        <v>404</v>
      </c>
    </row>
    <row r="2" spans="1:19" x14ac:dyDescent="0.3">
      <c r="A2" s="727" t="s">
        <v>405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</row>
    <row r="3" spans="1:19" x14ac:dyDescent="0.3">
      <c r="A3" s="728" t="s">
        <v>424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</row>
    <row r="4" spans="1:19" ht="6.75" customHeight="1" x14ac:dyDescent="0.3">
      <c r="A4" s="359"/>
      <c r="B4" s="359"/>
      <c r="C4" s="360"/>
      <c r="D4" s="359"/>
      <c r="E4" s="359"/>
      <c r="F4" s="359"/>
      <c r="G4" s="361"/>
      <c r="H4" s="361"/>
      <c r="I4" s="361"/>
      <c r="J4" s="361"/>
      <c r="K4" s="361"/>
      <c r="L4" s="361"/>
      <c r="M4" s="359"/>
      <c r="N4" s="359"/>
    </row>
    <row r="5" spans="1:19" x14ac:dyDescent="0.3">
      <c r="A5" s="729" t="s">
        <v>0</v>
      </c>
      <c r="B5" s="730" t="s">
        <v>406</v>
      </c>
      <c r="C5" s="731" t="s">
        <v>407</v>
      </c>
      <c r="D5" s="730" t="s">
        <v>40</v>
      </c>
      <c r="E5" s="732" t="s">
        <v>423</v>
      </c>
      <c r="F5" s="732"/>
      <c r="G5" s="733"/>
      <c r="H5" s="733" t="s">
        <v>408</v>
      </c>
      <c r="I5" s="734"/>
      <c r="J5" s="734"/>
      <c r="K5" s="734"/>
      <c r="L5" s="735"/>
      <c r="M5" s="732" t="s">
        <v>409</v>
      </c>
      <c r="N5" s="732"/>
    </row>
    <row r="6" spans="1:19" x14ac:dyDescent="0.3">
      <c r="A6" s="729"/>
      <c r="B6" s="730"/>
      <c r="C6" s="731"/>
      <c r="D6" s="730"/>
      <c r="E6" s="736" t="s">
        <v>433</v>
      </c>
      <c r="F6" s="732" t="s">
        <v>410</v>
      </c>
      <c r="G6" s="713" t="s">
        <v>411</v>
      </c>
      <c r="H6" s="703" t="s">
        <v>412</v>
      </c>
      <c r="I6" s="703" t="s">
        <v>413</v>
      </c>
      <c r="J6" s="703" t="s">
        <v>414</v>
      </c>
      <c r="K6" s="703" t="s">
        <v>415</v>
      </c>
      <c r="L6" s="703" t="s">
        <v>416</v>
      </c>
      <c r="M6" s="732" t="s">
        <v>417</v>
      </c>
      <c r="N6" s="732" t="s">
        <v>418</v>
      </c>
    </row>
    <row r="7" spans="1:19" ht="88.5" customHeight="1" x14ac:dyDescent="0.3">
      <c r="A7" s="729"/>
      <c r="B7" s="730"/>
      <c r="C7" s="731"/>
      <c r="D7" s="730"/>
      <c r="E7" s="736"/>
      <c r="F7" s="732"/>
      <c r="G7" s="713"/>
      <c r="H7" s="704"/>
      <c r="I7" s="705"/>
      <c r="J7" s="705"/>
      <c r="K7" s="705"/>
      <c r="L7" s="705"/>
      <c r="M7" s="732"/>
      <c r="N7" s="732"/>
    </row>
    <row r="8" spans="1:19" x14ac:dyDescent="0.3">
      <c r="A8" s="362">
        <v>1</v>
      </c>
      <c r="B8" s="362">
        <v>2</v>
      </c>
      <c r="C8" s="363">
        <v>3</v>
      </c>
      <c r="D8" s="364">
        <v>4</v>
      </c>
      <c r="E8" s="364">
        <v>6</v>
      </c>
      <c r="F8" s="364">
        <v>7</v>
      </c>
      <c r="G8" s="364">
        <v>8</v>
      </c>
      <c r="H8" s="362">
        <v>9</v>
      </c>
      <c r="I8" s="362">
        <v>10</v>
      </c>
      <c r="J8" s="362">
        <v>11</v>
      </c>
      <c r="K8" s="362">
        <v>12</v>
      </c>
      <c r="L8" s="362">
        <v>13</v>
      </c>
      <c r="M8" s="362">
        <v>14</v>
      </c>
      <c r="N8" s="362">
        <v>15</v>
      </c>
    </row>
    <row r="9" spans="1:19" ht="10.5" customHeight="1" x14ac:dyDescent="0.3">
      <c r="A9" s="724" t="s">
        <v>434</v>
      </c>
      <c r="B9" s="724"/>
      <c r="C9" s="725"/>
      <c r="D9" s="675" t="s">
        <v>41</v>
      </c>
      <c r="E9" s="678">
        <f>E10+E11+E12</f>
        <v>5579.50108</v>
      </c>
      <c r="F9" s="678">
        <f>F10+F11+F12</f>
        <v>4016.4422199999999</v>
      </c>
      <c r="G9" s="678">
        <f>F9/E9*100</f>
        <v>71.985687652201335</v>
      </c>
      <c r="H9" s="721" t="s">
        <v>419</v>
      </c>
      <c r="I9" s="721" t="s">
        <v>419</v>
      </c>
      <c r="J9" s="721" t="s">
        <v>419</v>
      </c>
      <c r="K9" s="721" t="s">
        <v>419</v>
      </c>
      <c r="L9" s="721" t="s">
        <v>419</v>
      </c>
      <c r="M9" s="715"/>
      <c r="N9" s="715"/>
      <c r="O9" s="394"/>
      <c r="P9" s="394"/>
      <c r="Q9" s="394"/>
      <c r="R9" s="394"/>
      <c r="S9" s="394"/>
    </row>
    <row r="10" spans="1:19" ht="16.5" customHeight="1" x14ac:dyDescent="0.3">
      <c r="A10" s="724"/>
      <c r="B10" s="724"/>
      <c r="C10" s="726"/>
      <c r="D10" s="711"/>
      <c r="E10" s="712"/>
      <c r="F10" s="712"/>
      <c r="G10" s="712"/>
      <c r="H10" s="722"/>
      <c r="I10" s="722"/>
      <c r="J10" s="722"/>
      <c r="K10" s="722"/>
      <c r="L10" s="722"/>
      <c r="M10" s="716"/>
      <c r="N10" s="716"/>
      <c r="O10" s="394"/>
      <c r="P10" s="394"/>
      <c r="Q10" s="394"/>
      <c r="R10" s="394"/>
      <c r="S10" s="394"/>
    </row>
    <row r="11" spans="1:19" ht="48" customHeight="1" x14ac:dyDescent="0.3">
      <c r="A11" s="724"/>
      <c r="B11" s="724"/>
      <c r="C11" s="726"/>
      <c r="D11" s="399" t="s">
        <v>2</v>
      </c>
      <c r="E11" s="365">
        <f>E17+E21</f>
        <v>2952.2000000000003</v>
      </c>
      <c r="F11" s="365">
        <f>F17+F21</f>
        <v>2335.43932</v>
      </c>
      <c r="G11" s="366">
        <f t="shared" ref="G11:G22" si="0">F11/E11*100</f>
        <v>79.108438452679351</v>
      </c>
      <c r="H11" s="722"/>
      <c r="I11" s="722"/>
      <c r="J11" s="722"/>
      <c r="K11" s="722"/>
      <c r="L11" s="722"/>
      <c r="M11" s="716"/>
      <c r="N11" s="716"/>
      <c r="O11" s="394"/>
      <c r="P11" s="394"/>
      <c r="Q11" s="394"/>
      <c r="R11" s="394"/>
      <c r="S11" s="394"/>
    </row>
    <row r="12" spans="1:19" ht="28.5" customHeight="1" x14ac:dyDescent="0.3">
      <c r="A12" s="724"/>
      <c r="B12" s="724"/>
      <c r="C12" s="726"/>
      <c r="D12" s="399" t="s">
        <v>43</v>
      </c>
      <c r="E12" s="365">
        <f>E18+E22</f>
        <v>2627.3010800000002</v>
      </c>
      <c r="F12" s="365">
        <f>F18+F22</f>
        <v>1681.0029</v>
      </c>
      <c r="G12" s="366">
        <f t="shared" si="0"/>
        <v>63.982118867016183</v>
      </c>
      <c r="H12" s="722"/>
      <c r="I12" s="722"/>
      <c r="J12" s="722"/>
      <c r="K12" s="722"/>
      <c r="L12" s="722"/>
      <c r="M12" s="717"/>
      <c r="N12" s="717"/>
      <c r="O12" s="394"/>
      <c r="P12" s="394"/>
      <c r="Q12" s="394"/>
      <c r="R12" s="394"/>
      <c r="S12" s="394"/>
    </row>
    <row r="13" spans="1:19" x14ac:dyDescent="0.3">
      <c r="A13" s="718" t="s">
        <v>36</v>
      </c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395"/>
      <c r="N13" s="395"/>
      <c r="O13" s="394"/>
      <c r="P13" s="394"/>
      <c r="Q13" s="394"/>
      <c r="R13" s="394"/>
      <c r="S13" s="394"/>
    </row>
    <row r="14" spans="1:19" ht="58.5" customHeight="1" x14ac:dyDescent="0.3">
      <c r="A14" s="682">
        <v>1</v>
      </c>
      <c r="B14" s="701" t="s">
        <v>431</v>
      </c>
      <c r="C14" s="688" t="s">
        <v>435</v>
      </c>
      <c r="D14" s="675" t="s">
        <v>41</v>
      </c>
      <c r="E14" s="678">
        <f>SUM(E15:E18)</f>
        <v>526.08108000000004</v>
      </c>
      <c r="F14" s="678">
        <f>SUM(F15:F18)</f>
        <v>0</v>
      </c>
      <c r="G14" s="678">
        <f t="shared" si="0"/>
        <v>0</v>
      </c>
      <c r="H14" s="696" t="s">
        <v>452</v>
      </c>
      <c r="I14" s="709" t="s">
        <v>449</v>
      </c>
      <c r="J14" s="696">
        <v>45</v>
      </c>
      <c r="K14" s="696">
        <v>37</v>
      </c>
      <c r="L14" s="698">
        <f t="shared" ref="L14:L18" si="1">K14/J14*100</f>
        <v>82.222222222222214</v>
      </c>
      <c r="M14" s="682" t="s">
        <v>455</v>
      </c>
      <c r="N14" s="696" t="s">
        <v>478</v>
      </c>
      <c r="O14" s="394"/>
      <c r="P14" s="394"/>
      <c r="Q14" s="394"/>
      <c r="R14" s="394"/>
      <c r="S14" s="394"/>
    </row>
    <row r="15" spans="1:19" ht="41.25" customHeight="1" x14ac:dyDescent="0.3">
      <c r="A15" s="700"/>
      <c r="B15" s="702"/>
      <c r="C15" s="706"/>
      <c r="D15" s="676"/>
      <c r="E15" s="679"/>
      <c r="F15" s="679"/>
      <c r="G15" s="679"/>
      <c r="H15" s="710"/>
      <c r="I15" s="709"/>
      <c r="J15" s="710"/>
      <c r="K15" s="679"/>
      <c r="L15" s="707"/>
      <c r="M15" s="683"/>
      <c r="N15" s="714"/>
      <c r="O15" s="394"/>
      <c r="P15" s="394"/>
      <c r="Q15" s="394"/>
      <c r="R15" s="394"/>
      <c r="S15" s="394"/>
    </row>
    <row r="16" spans="1:19" ht="29.25" customHeight="1" x14ac:dyDescent="0.3">
      <c r="A16" s="700"/>
      <c r="B16" s="702"/>
      <c r="C16" s="706"/>
      <c r="D16" s="677"/>
      <c r="E16" s="680"/>
      <c r="F16" s="680"/>
      <c r="G16" s="680"/>
      <c r="H16" s="710"/>
      <c r="I16" s="709"/>
      <c r="J16" s="723"/>
      <c r="K16" s="680"/>
      <c r="L16" s="708"/>
      <c r="M16" s="683"/>
      <c r="N16" s="714"/>
      <c r="O16" s="394"/>
      <c r="P16" s="394"/>
      <c r="Q16" s="394"/>
      <c r="R16" s="394"/>
      <c r="S16" s="394"/>
    </row>
    <row r="17" spans="1:19" ht="104.25" customHeight="1" x14ac:dyDescent="0.3">
      <c r="A17" s="700"/>
      <c r="B17" s="702"/>
      <c r="C17" s="706"/>
      <c r="D17" s="396" t="s">
        <v>450</v>
      </c>
      <c r="E17" s="365">
        <v>389.3</v>
      </c>
      <c r="F17" s="365">
        <v>0</v>
      </c>
      <c r="G17" s="365">
        <f t="shared" si="0"/>
        <v>0</v>
      </c>
      <c r="H17" s="710"/>
      <c r="I17" s="441" t="s">
        <v>463</v>
      </c>
      <c r="J17" s="367">
        <v>105</v>
      </c>
      <c r="K17" s="367">
        <v>152</v>
      </c>
      <c r="L17" s="404">
        <f t="shared" si="1"/>
        <v>144.76190476190476</v>
      </c>
      <c r="M17" s="683"/>
      <c r="N17" s="714"/>
      <c r="O17" s="394"/>
      <c r="P17" s="394"/>
      <c r="Q17" s="394"/>
      <c r="R17" s="394"/>
      <c r="S17" s="394"/>
    </row>
    <row r="18" spans="1:19" ht="51" customHeight="1" x14ac:dyDescent="0.3">
      <c r="A18" s="700"/>
      <c r="B18" s="702"/>
      <c r="C18" s="706"/>
      <c r="D18" s="396" t="s">
        <v>43</v>
      </c>
      <c r="E18" s="365">
        <v>136.78108</v>
      </c>
      <c r="F18" s="365">
        <v>0</v>
      </c>
      <c r="G18" s="366">
        <f t="shared" si="0"/>
        <v>0</v>
      </c>
      <c r="H18" s="710"/>
      <c r="I18" s="441" t="s">
        <v>445</v>
      </c>
      <c r="J18" s="401">
        <v>10</v>
      </c>
      <c r="K18" s="401">
        <v>0</v>
      </c>
      <c r="L18" s="367">
        <f t="shared" si="1"/>
        <v>0</v>
      </c>
      <c r="M18" s="683"/>
      <c r="N18" s="714"/>
      <c r="O18" s="394"/>
      <c r="P18" s="394"/>
      <c r="Q18" s="394"/>
      <c r="R18" s="394"/>
      <c r="S18" s="394"/>
    </row>
    <row r="19" spans="1:19" ht="44.25" customHeight="1" x14ac:dyDescent="0.3">
      <c r="A19" s="682">
        <v>2</v>
      </c>
      <c r="B19" s="685" t="s">
        <v>432</v>
      </c>
      <c r="C19" s="688" t="s">
        <v>385</v>
      </c>
      <c r="D19" s="400" t="s">
        <v>41</v>
      </c>
      <c r="E19" s="469">
        <f>SUM(E20:E22)</f>
        <v>5053.42</v>
      </c>
      <c r="F19" s="469">
        <f>SUM(F20:F22)</f>
        <v>4016.4422199999999</v>
      </c>
      <c r="G19" s="366">
        <f t="shared" si="0"/>
        <v>79.479683461893131</v>
      </c>
      <c r="H19" s="696" t="s">
        <v>451</v>
      </c>
      <c r="I19" s="685" t="s">
        <v>446</v>
      </c>
      <c r="J19" s="696">
        <v>3.1</v>
      </c>
      <c r="K19" s="696">
        <v>3.1</v>
      </c>
      <c r="L19" s="698">
        <f>K19/J19*100</f>
        <v>100</v>
      </c>
      <c r="M19" s="696" t="s">
        <v>436</v>
      </c>
      <c r="N19" s="696" t="s">
        <v>474</v>
      </c>
    </row>
    <row r="20" spans="1:19" ht="36" hidden="1" customHeight="1" x14ac:dyDescent="0.3">
      <c r="A20" s="683"/>
      <c r="B20" s="686"/>
      <c r="C20" s="689"/>
      <c r="D20" s="397" t="s">
        <v>37</v>
      </c>
      <c r="E20" s="469">
        <v>0</v>
      </c>
      <c r="F20" s="469">
        <v>0</v>
      </c>
      <c r="G20" s="366">
        <v>0</v>
      </c>
      <c r="H20" s="719"/>
      <c r="I20" s="695"/>
      <c r="J20" s="697"/>
      <c r="K20" s="697"/>
      <c r="L20" s="699"/>
      <c r="M20" s="714"/>
      <c r="N20" s="714"/>
    </row>
    <row r="21" spans="1:19" ht="37.5" customHeight="1" x14ac:dyDescent="0.3">
      <c r="A21" s="683"/>
      <c r="B21" s="686"/>
      <c r="C21" s="689"/>
      <c r="D21" s="398" t="s">
        <v>450</v>
      </c>
      <c r="E21" s="469">
        <v>2562.9</v>
      </c>
      <c r="F21" s="469">
        <v>2335.43932</v>
      </c>
      <c r="G21" s="366">
        <f t="shared" si="0"/>
        <v>91.124871044519878</v>
      </c>
      <c r="H21" s="719"/>
      <c r="I21" s="441" t="s">
        <v>447</v>
      </c>
      <c r="J21" s="367">
        <v>19</v>
      </c>
      <c r="K21" s="367">
        <v>22</v>
      </c>
      <c r="L21" s="404">
        <f>K21/J21*100</f>
        <v>115.78947368421053</v>
      </c>
      <c r="M21" s="714"/>
      <c r="N21" s="714"/>
    </row>
    <row r="22" spans="1:19" ht="42.75" customHeight="1" x14ac:dyDescent="0.3">
      <c r="A22" s="684"/>
      <c r="B22" s="687"/>
      <c r="C22" s="690"/>
      <c r="D22" s="398" t="s">
        <v>43</v>
      </c>
      <c r="E22" s="469">
        <v>2490.52</v>
      </c>
      <c r="F22" s="469">
        <v>1681.0029</v>
      </c>
      <c r="G22" s="366">
        <f t="shared" si="0"/>
        <v>67.496061063552986</v>
      </c>
      <c r="H22" s="720"/>
      <c r="I22" s="441" t="s">
        <v>448</v>
      </c>
      <c r="J22" s="367">
        <v>3</v>
      </c>
      <c r="K22" s="367">
        <v>20</v>
      </c>
      <c r="L22" s="404">
        <f>K22/J22*100</f>
        <v>666.66666666666674</v>
      </c>
      <c r="M22" s="697"/>
      <c r="N22" s="697"/>
    </row>
    <row r="23" spans="1:19" x14ac:dyDescent="0.3">
      <c r="A23" s="359"/>
      <c r="B23" s="359"/>
      <c r="C23" s="360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</row>
    <row r="24" spans="1:19" x14ac:dyDescent="0.3">
      <c r="A24" s="368" t="s">
        <v>420</v>
      </c>
      <c r="B24" s="368"/>
      <c r="C24" s="369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</row>
    <row r="25" spans="1:19" ht="26.25" customHeight="1" x14ac:dyDescent="0.3">
      <c r="A25" s="691" t="s">
        <v>421</v>
      </c>
      <c r="B25" s="691"/>
      <c r="C25" s="691"/>
      <c r="D25" s="691"/>
      <c r="E25" s="691"/>
      <c r="F25" s="691"/>
      <c r="G25" s="691"/>
      <c r="H25" s="694"/>
      <c r="I25" s="694"/>
      <c r="J25" s="694"/>
      <c r="K25" s="694"/>
      <c r="L25" s="694"/>
      <c r="M25" s="368"/>
      <c r="N25" s="368"/>
    </row>
    <row r="26" spans="1:19" ht="16.2" customHeight="1" x14ac:dyDescent="0.3">
      <c r="A26" s="691" t="s">
        <v>422</v>
      </c>
      <c r="B26" s="691"/>
      <c r="C26" s="691"/>
      <c r="D26" s="691"/>
      <c r="E26" s="691"/>
      <c r="F26" s="691"/>
      <c r="G26" s="691"/>
      <c r="H26" s="667"/>
      <c r="I26" s="667"/>
      <c r="J26" s="667"/>
      <c r="K26" s="667"/>
      <c r="L26" s="667"/>
      <c r="M26" s="359"/>
      <c r="N26" s="359"/>
    </row>
    <row r="27" spans="1:19" ht="6" customHeight="1" x14ac:dyDescent="0.3">
      <c r="A27" s="370"/>
      <c r="B27" s="370"/>
      <c r="C27" s="360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</row>
    <row r="28" spans="1:19" hidden="1" x14ac:dyDescent="0.3">
      <c r="A28" s="359"/>
      <c r="B28" s="371"/>
      <c r="C28" s="372"/>
      <c r="D28" s="371"/>
      <c r="E28" s="373"/>
      <c r="F28" s="373"/>
      <c r="G28" s="373"/>
      <c r="H28" s="373"/>
      <c r="I28" s="373"/>
      <c r="J28" s="373"/>
      <c r="K28" s="373"/>
      <c r="L28" s="373"/>
      <c r="M28" s="373"/>
      <c r="N28" s="373"/>
    </row>
    <row r="29" spans="1:19" ht="21" customHeight="1" x14ac:dyDescent="0.3">
      <c r="A29" s="692" t="s">
        <v>456</v>
      </c>
      <c r="B29" s="692"/>
      <c r="C29" s="692"/>
      <c r="D29" s="692"/>
      <c r="E29" s="692"/>
      <c r="F29" s="692"/>
      <c r="G29" s="692"/>
      <c r="H29" s="693"/>
      <c r="I29" s="693"/>
      <c r="J29" s="693"/>
      <c r="K29" s="693"/>
      <c r="L29" s="693"/>
      <c r="M29" s="374"/>
      <c r="N29" s="375"/>
    </row>
    <row r="30" spans="1:19" ht="24.75" customHeight="1" x14ac:dyDescent="0.3">
      <c r="A30" s="673" t="s">
        <v>461</v>
      </c>
      <c r="B30" s="674"/>
      <c r="C30" s="674"/>
      <c r="D30" s="674"/>
      <c r="E30" s="674"/>
      <c r="F30" s="411"/>
      <c r="G30" s="412" t="s">
        <v>460</v>
      </c>
      <c r="H30" s="359"/>
      <c r="I30" s="359"/>
      <c r="J30" s="359"/>
      <c r="K30" s="359"/>
      <c r="L30" s="359"/>
      <c r="M30" s="359"/>
      <c r="N30" s="359"/>
    </row>
    <row r="31" spans="1:19" ht="49.5" customHeight="1" x14ac:dyDescent="0.3">
      <c r="A31" s="681" t="s">
        <v>462</v>
      </c>
      <c r="B31" s="681"/>
      <c r="C31" s="681"/>
      <c r="D31" s="681"/>
      <c r="E31" s="376"/>
      <c r="F31" s="376"/>
      <c r="G31" s="376"/>
      <c r="H31" s="359"/>
      <c r="I31" s="359"/>
      <c r="J31" s="359"/>
      <c r="K31" s="359"/>
      <c r="L31" s="359"/>
      <c r="M31" s="359"/>
      <c r="N31" s="359"/>
    </row>
    <row r="32" spans="1:19" x14ac:dyDescent="0.3">
      <c r="A32" s="359"/>
      <c r="B32" s="359"/>
      <c r="C32" s="360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4" x14ac:dyDescent="0.3">
      <c r="A33" s="359"/>
      <c r="B33" s="359"/>
      <c r="C33" s="360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</row>
  </sheetData>
  <mergeCells count="62">
    <mergeCell ref="A2:N2"/>
    <mergeCell ref="A3:N3"/>
    <mergeCell ref="A5:A7"/>
    <mergeCell ref="B5:B7"/>
    <mergeCell ref="C5:C7"/>
    <mergeCell ref="D5:D7"/>
    <mergeCell ref="E5:G5"/>
    <mergeCell ref="H5:L5"/>
    <mergeCell ref="M5:N5"/>
    <mergeCell ref="E6:E7"/>
    <mergeCell ref="L6:L7"/>
    <mergeCell ref="M6:M7"/>
    <mergeCell ref="N6:N7"/>
    <mergeCell ref="K6:K7"/>
    <mergeCell ref="F6:F7"/>
    <mergeCell ref="J6:J7"/>
    <mergeCell ref="N19:N22"/>
    <mergeCell ref="M9:M12"/>
    <mergeCell ref="N9:N12"/>
    <mergeCell ref="A13:L13"/>
    <mergeCell ref="M14:M18"/>
    <mergeCell ref="N14:N18"/>
    <mergeCell ref="H19:H22"/>
    <mergeCell ref="H9:H12"/>
    <mergeCell ref="I9:I12"/>
    <mergeCell ref="J9:J12"/>
    <mergeCell ref="K9:K12"/>
    <mergeCell ref="L9:L12"/>
    <mergeCell ref="M19:M22"/>
    <mergeCell ref="J14:J16"/>
    <mergeCell ref="A9:B12"/>
    <mergeCell ref="C9:C12"/>
    <mergeCell ref="H6:H7"/>
    <mergeCell ref="I6:I7"/>
    <mergeCell ref="C14:C18"/>
    <mergeCell ref="K14:K16"/>
    <mergeCell ref="L14:L16"/>
    <mergeCell ref="I14:I16"/>
    <mergeCell ref="F14:F16"/>
    <mergeCell ref="G14:G16"/>
    <mergeCell ref="H14:H18"/>
    <mergeCell ref="D9:D10"/>
    <mergeCell ref="E9:E10"/>
    <mergeCell ref="F9:F10"/>
    <mergeCell ref="G9:G10"/>
    <mergeCell ref="G6:G7"/>
    <mergeCell ref="A30:E30"/>
    <mergeCell ref="D14:D16"/>
    <mergeCell ref="E14:E16"/>
    <mergeCell ref="A31:D31"/>
    <mergeCell ref="A19:A22"/>
    <mergeCell ref="B19:B22"/>
    <mergeCell ref="C19:C22"/>
    <mergeCell ref="A26:L26"/>
    <mergeCell ref="A29:L29"/>
    <mergeCell ref="A25:L25"/>
    <mergeCell ref="I19:I20"/>
    <mergeCell ref="J19:J20"/>
    <mergeCell ref="K19:K20"/>
    <mergeCell ref="L19:L20"/>
    <mergeCell ref="A14:A18"/>
    <mergeCell ref="B14:B18"/>
  </mergeCells>
  <pageMargins left="0.25" right="0.25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Титульный</vt:lpstr>
      <vt:lpstr>Национальные пректы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2020-10-13T11:38:15Z</cp:lastPrinted>
  <dcterms:created xsi:type="dcterms:W3CDTF">2011-05-17T05:04:33Z</dcterms:created>
  <dcterms:modified xsi:type="dcterms:W3CDTF">2020-11-20T09:05:36Z</dcterms:modified>
</cp:coreProperties>
</file>